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drawings/drawing3.xml" ContentType="application/vnd.openxmlformats-officedocument.drawing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87\Box Sync\Projects\2016 Alcohol-Exposed Pregnancy\FAS Project (Shared)\VBA Model\"/>
    </mc:Choice>
  </mc:AlternateContent>
  <bookViews>
    <workbookView xWindow="0" yWindow="0" windowWidth="28800" windowHeight="11010" tabRatio="710" activeTab="4"/>
  </bookViews>
  <sheets>
    <sheet name="Settings" sheetId="2" r:id="rId1"/>
    <sheet name="Parameters" sheetId="1" r:id="rId2"/>
    <sheet name="Age group transition" sheetId="8" r:id="rId3"/>
    <sheet name="Outcomes" sheetId="3" r:id="rId4"/>
    <sheet name="Scenario Analysis" sheetId="4" r:id="rId5"/>
    <sheet name="Debugging" sheetId="9" r:id="rId6"/>
    <sheet name="Support" sheetId="6" r:id="rId7"/>
    <sheet name="Gamma.Poisson.Calc" sheetId="7" r:id="rId8"/>
  </sheets>
  <definedNames>
    <definedName name="aep_prev_increas_contra">Outcomes!#REF!</definedName>
    <definedName name="alpha">Settings!$D$9</definedName>
    <definedName name="averageNumOfSexualEncounters">Parameters!$J$101</definedName>
    <definedName name="baseAEPAccess">'Scenario Analysis'!$X$9</definedName>
    <definedName name="baseAEPComplience">'Scenario Analysis'!$H$9</definedName>
    <definedName name="baseAEPRiskAccess">'Scenario Analysis'!$N$9</definedName>
    <definedName name="baseAEPRiskComplience">'Scenario Analysis'!$B$9</definedName>
    <definedName name="CDCComplianceLevel">Settings!$D$10</definedName>
    <definedName name="contraceptionData">Parameters!$C$30:$H$37</definedName>
    <definedName name="deltaT">Settings!$D$4</definedName>
    <definedName name="effAdjustingFactor">Parameters!$F$15</definedName>
    <definedName name="monthlyDrinks_alpha">Parameters!$B$46:$I$50</definedName>
    <definedName name="monthlyDrinks_beta">Parameters!$B$55:$I$60</definedName>
    <definedName name="monthlySexes_alpha">Parameters!$B$74:$I$80</definedName>
    <definedName name="monthlySexes_beta">Parameters!$B$84:$I$90</definedName>
    <definedName name="Nonagespecific_AEPest">Outcomes!$AU$8</definedName>
    <definedName name="percent_contraceptionDecrease">Settings!$D$12</definedName>
    <definedName name="percent_contraceptionIncrease">Settings!$D$11</definedName>
    <definedName name="popAgeDistribution">Parameters!$B$5:$D$11</definedName>
    <definedName name="popSize">Settings!$D$7</definedName>
    <definedName name="ProbHavingAbortion">Parameters!$F$14</definedName>
    <definedName name="probPregnancyAfterSex">Parameters!$I$5:$J$11</definedName>
    <definedName name="probSuccessPregnancy">Parameters!$J$12</definedName>
    <definedName name="projectionPeriod">Settings!$D$6</definedName>
    <definedName name="propMiscarriage">Parameters!$L$5:$M$11</definedName>
    <definedName name="rangeCDCCompliance">Settings!$O$5:$O$9</definedName>
    <definedName name="rangeContraceptiveChange">Settings!$P$5:$P$9</definedName>
    <definedName name="ratioSterile">'Age group transition'!$C$1</definedName>
    <definedName name="replications">Settings!$D$8</definedName>
    <definedName name="sexualBehaviorGroups">Parameters!$C$19:$K$24</definedName>
    <definedName name="sim_AEPCause">Outcomes!$BK$14</definedName>
    <definedName name="sim_AEPper1000">Outcomes!$AX$14</definedName>
    <definedName name="sim_AEPPrevalence">Outcomes!$BH$14</definedName>
    <definedName name="sim_AEPPrevalenceByAge">Outcomes!$BA$14</definedName>
    <definedName name="sim_AEPRisk">Outcomes!$AN$14</definedName>
    <definedName name="sim_AEPRiskTotal">Outcomes!$AU$14</definedName>
    <definedName name="sim_ageSexDistribution">Outcomes!$CT$12</definedName>
    <definedName name="sim_percentageDrankByAge">Outcomes!$BZ$14</definedName>
    <definedName name="sim_percentageDrankLastMonth">Outcomes!$BR$14</definedName>
    <definedName name="sim_percentageHadSex">Outcomes!$CJ$14</definedName>
    <definedName name="sim_percentagePregnant">Outcomes!$AD$14</definedName>
    <definedName name="sim_proportionInBehaviorGroups">Outcomes!$V$14</definedName>
    <definedName name="sim_totalPregnancies">Outcomes!$AW$14</definedName>
    <definedName name="simAnnualBirthRates">Outcomes!$B$14</definedName>
    <definedName name="simUnintendedPreg">Outcomes!$K$14</definedName>
    <definedName name="testCell">Support!$R$3</definedName>
    <definedName name="tProb10to14">'Age group transition'!$E$5:$J$10</definedName>
    <definedName name="tProb15to19">'Age group transition'!$E$15:$J$20</definedName>
    <definedName name="tProb20to24">'Age group transition'!$E$25:$J$30</definedName>
    <definedName name="tProb25to29">'Age group transition'!$E$35:$J$40</definedName>
    <definedName name="tProb30to34">'Age group transition'!$E$45:$J$50</definedName>
    <definedName name="tProb35to39">'Age group transition'!$E$55:$J$60</definedName>
    <definedName name="tProb40to44">'Age group transition'!$E$65:$J$70</definedName>
    <definedName name="warmUpPeriod">Settings!$D$5</definedName>
    <definedName name="weeklyFreqOfSexualActivity">Parameters!#REF!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10" i="3" l="1"/>
  <c r="AX9" i="3"/>
  <c r="AX8" i="3"/>
  <c r="AX11" i="3" l="1"/>
  <c r="AX12" i="3"/>
  <c r="AF6" i="4"/>
  <c r="AE6" i="4"/>
  <c r="AD6" i="4"/>
  <c r="AC6" i="4"/>
  <c r="AB6" i="4"/>
  <c r="AA6" i="4"/>
  <c r="Z6" i="4"/>
  <c r="Y6" i="4"/>
  <c r="X6" i="4"/>
  <c r="AF5" i="4"/>
  <c r="AE5" i="4"/>
  <c r="AD5" i="4"/>
  <c r="AC5" i="4"/>
  <c r="AB5" i="4"/>
  <c r="AA5" i="4"/>
  <c r="Z5" i="4"/>
  <c r="Y5" i="4"/>
  <c r="X5" i="4"/>
  <c r="AF4" i="4"/>
  <c r="AE4" i="4"/>
  <c r="AD4" i="4"/>
  <c r="AC4" i="4"/>
  <c r="AB4" i="4"/>
  <c r="AA4" i="4"/>
  <c r="Z4" i="4"/>
  <c r="Y4" i="4"/>
  <c r="X4" i="4"/>
  <c r="V6" i="4"/>
  <c r="U6" i="4"/>
  <c r="T6" i="4"/>
  <c r="T8" i="4" s="1"/>
  <c r="S6" i="4"/>
  <c r="R6" i="4"/>
  <c r="V5" i="4"/>
  <c r="U5" i="4"/>
  <c r="T5" i="4"/>
  <c r="S5" i="4"/>
  <c r="R5" i="4"/>
  <c r="V4" i="4"/>
  <c r="U4" i="4"/>
  <c r="T4" i="4"/>
  <c r="S4" i="4"/>
  <c r="R4" i="4"/>
  <c r="Q6" i="4"/>
  <c r="P6" i="4"/>
  <c r="O6" i="4"/>
  <c r="N6" i="4"/>
  <c r="Q5" i="4"/>
  <c r="P5" i="4"/>
  <c r="O5" i="4"/>
  <c r="N5" i="4"/>
  <c r="Q4" i="4"/>
  <c r="P4" i="4"/>
  <c r="O4" i="4"/>
  <c r="N4" i="4"/>
  <c r="X7" i="4" l="1"/>
  <c r="V8" i="4"/>
  <c r="Z7" i="4"/>
  <c r="Y7" i="4"/>
  <c r="AA7" i="4"/>
  <c r="V7" i="4"/>
  <c r="AB7" i="4"/>
  <c r="Z8" i="4"/>
  <c r="Y8" i="4"/>
  <c r="R7" i="4"/>
  <c r="AC7" i="4"/>
  <c r="AA8" i="4"/>
  <c r="AD7" i="4"/>
  <c r="AB8" i="4"/>
  <c r="AE7" i="4"/>
  <c r="AC8" i="4"/>
  <c r="AF7" i="4"/>
  <c r="AD8" i="4"/>
  <c r="AE8" i="4"/>
  <c r="R8" i="4"/>
  <c r="AF8" i="4"/>
  <c r="S8" i="4"/>
  <c r="X8" i="4"/>
  <c r="S7" i="4"/>
  <c r="U7" i="4"/>
  <c r="T7" i="4"/>
  <c r="U8" i="4"/>
  <c r="O7" i="4"/>
  <c r="O8" i="4"/>
  <c r="N8" i="4"/>
  <c r="Q8" i="4"/>
  <c r="N7" i="4"/>
  <c r="P7" i="4"/>
  <c r="P8" i="4"/>
  <c r="Q7" i="4"/>
  <c r="L6" i="4"/>
  <c r="K6" i="4"/>
  <c r="J6" i="4"/>
  <c r="I6" i="4"/>
  <c r="H6" i="4"/>
  <c r="L5" i="4"/>
  <c r="K5" i="4"/>
  <c r="J5" i="4"/>
  <c r="I5" i="4"/>
  <c r="H5" i="4"/>
  <c r="F6" i="4"/>
  <c r="E6" i="4"/>
  <c r="D6" i="4"/>
  <c r="C6" i="4"/>
  <c r="F5" i="4"/>
  <c r="E5" i="4"/>
  <c r="D5" i="4"/>
  <c r="C5" i="4"/>
  <c r="B6" i="4"/>
  <c r="B5" i="4"/>
  <c r="E11" i="1"/>
  <c r="E10" i="1"/>
  <c r="E9" i="1"/>
  <c r="E8" i="1"/>
  <c r="E7" i="1"/>
  <c r="E6" i="1"/>
  <c r="D22" i="1"/>
  <c r="D21" i="1"/>
  <c r="L4" i="4"/>
  <c r="K4" i="4"/>
  <c r="J4" i="4"/>
  <c r="I4" i="4"/>
  <c r="H4" i="4"/>
  <c r="F4" i="4"/>
  <c r="E4" i="4"/>
  <c r="D4" i="4"/>
  <c r="C4" i="4"/>
  <c r="B4" i="4"/>
  <c r="J8" i="4" l="1"/>
  <c r="H7" i="4"/>
  <c r="E8" i="4"/>
  <c r="C7" i="4"/>
  <c r="B8" i="4"/>
  <c r="L7" i="4"/>
  <c r="B7" i="4"/>
  <c r="L8" i="4"/>
  <c r="E7" i="4"/>
  <c r="I7" i="4"/>
  <c r="D7" i="4"/>
  <c r="C8" i="4"/>
  <c r="I8" i="4"/>
  <c r="F7" i="4"/>
  <c r="D8" i="4"/>
  <c r="F8" i="4"/>
  <c r="J7" i="4"/>
  <c r="K7" i="4"/>
  <c r="H8" i="4"/>
  <c r="K8" i="4"/>
  <c r="R70" i="8"/>
  <c r="J70" i="8" s="1"/>
  <c r="Q69" i="8"/>
  <c r="I69" i="8" s="1"/>
  <c r="P68" i="8"/>
  <c r="H68" i="8" s="1"/>
  <c r="O67" i="8"/>
  <c r="G67" i="8" s="1"/>
  <c r="N66" i="8"/>
  <c r="F66" i="8" s="1"/>
  <c r="M65" i="8"/>
  <c r="E65" i="8" s="1"/>
  <c r="N56" i="8"/>
  <c r="F56" i="8" s="1"/>
  <c r="O57" i="8"/>
  <c r="G57" i="8" s="1"/>
  <c r="P58" i="8"/>
  <c r="H58" i="8" s="1"/>
  <c r="Q59" i="8"/>
  <c r="I59" i="8" s="1"/>
  <c r="R60" i="8"/>
  <c r="J60" i="8" s="1"/>
  <c r="M55" i="8"/>
  <c r="E55" i="8" s="1"/>
  <c r="R50" i="8"/>
  <c r="J50" i="8" s="1"/>
  <c r="Q49" i="8"/>
  <c r="I49" i="8" s="1"/>
  <c r="P48" i="8"/>
  <c r="H48" i="8" s="1"/>
  <c r="O47" i="8"/>
  <c r="G47" i="8" s="1"/>
  <c r="N46" i="8"/>
  <c r="F46" i="8" s="1"/>
  <c r="M45" i="8"/>
  <c r="E45" i="8" s="1"/>
  <c r="R40" i="8"/>
  <c r="J40" i="8" s="1"/>
  <c r="Q39" i="8"/>
  <c r="I39" i="8" s="1"/>
  <c r="P38" i="8"/>
  <c r="H38" i="8" s="1"/>
  <c r="O37" i="8"/>
  <c r="G37" i="8" s="1"/>
  <c r="N36" i="8"/>
  <c r="F36" i="8" s="1"/>
  <c r="M35" i="8"/>
  <c r="E35" i="8" s="1"/>
  <c r="R30" i="8"/>
  <c r="J30" i="8" s="1"/>
  <c r="Q29" i="8"/>
  <c r="I29" i="8" s="1"/>
  <c r="P28" i="8"/>
  <c r="H28" i="8" s="1"/>
  <c r="O27" i="8"/>
  <c r="G27" i="8" s="1"/>
  <c r="N26" i="8"/>
  <c r="F26" i="8" s="1"/>
  <c r="M25" i="8"/>
  <c r="E25" i="8" s="1"/>
  <c r="E20" i="1"/>
  <c r="R10" i="8"/>
  <c r="J10" i="8" s="1"/>
  <c r="Q9" i="8"/>
  <c r="I9" i="8" s="1"/>
  <c r="P8" i="8"/>
  <c r="H8" i="8" s="1"/>
  <c r="O7" i="8"/>
  <c r="G7" i="8" s="1"/>
  <c r="N6" i="8"/>
  <c r="F6" i="8" s="1"/>
  <c r="M5" i="8"/>
  <c r="R20" i="8"/>
  <c r="J20" i="8" s="1"/>
  <c r="Q19" i="8"/>
  <c r="I19" i="8" s="1"/>
  <c r="P18" i="8"/>
  <c r="H18" i="8" s="1"/>
  <c r="O17" i="8"/>
  <c r="G17" i="8" s="1"/>
  <c r="N16" i="8"/>
  <c r="F16" i="8" s="1"/>
  <c r="M15" i="8"/>
  <c r="E15" i="8" s="1"/>
  <c r="E63" i="8" a="1"/>
  <c r="E63" i="8" s="1"/>
  <c r="M63" i="8" s="1"/>
  <c r="E53" i="8" a="1"/>
  <c r="F53" i="8" s="1"/>
  <c r="E43" i="8" a="1"/>
  <c r="E43" i="8" s="1"/>
  <c r="U43" i="8" s="1"/>
  <c r="E33" i="8" a="1"/>
  <c r="H33" i="8" s="1"/>
  <c r="E23" i="8" a="1"/>
  <c r="J23" i="8" s="1"/>
  <c r="E13" i="8" a="1"/>
  <c r="E13" i="8" s="1"/>
  <c r="M13" i="8" s="1"/>
  <c r="B10" i="8"/>
  <c r="B20" i="8" s="1"/>
  <c r="B30" i="8" s="1"/>
  <c r="B40" i="8" s="1"/>
  <c r="B50" i="8" s="1"/>
  <c r="B60" i="8" s="1"/>
  <c r="B70" i="8" s="1"/>
  <c r="B9" i="8"/>
  <c r="B63" i="8"/>
  <c r="B53" i="8"/>
  <c r="B43" i="8"/>
  <c r="B33" i="8"/>
  <c r="B23" i="8"/>
  <c r="B8" i="8"/>
  <c r="B7" i="8"/>
  <c r="B17" i="8" s="1"/>
  <c r="B27" i="8" s="1"/>
  <c r="B37" i="8" s="1"/>
  <c r="B47" i="8" s="1"/>
  <c r="B57" i="8" s="1"/>
  <c r="B67" i="8" s="1"/>
  <c r="B6" i="8"/>
  <c r="B16" i="8" s="1"/>
  <c r="B26" i="8" s="1"/>
  <c r="B5" i="8"/>
  <c r="B15" i="8" s="1"/>
  <c r="B25" i="8" s="1"/>
  <c r="B35" i="8" s="1"/>
  <c r="B3" i="8"/>
  <c r="B18" i="8"/>
  <c r="B28" i="8" s="1"/>
  <c r="B38" i="8" s="1"/>
  <c r="B48" i="8" s="1"/>
  <c r="B58" i="8" s="1"/>
  <c r="B68" i="8" s="1"/>
  <c r="B13" i="8"/>
  <c r="G33" i="8" l="1"/>
  <c r="E3" i="8" a="1"/>
  <c r="E3" i="8" s="1"/>
  <c r="U3" i="8" s="1"/>
  <c r="U13" i="8"/>
  <c r="M43" i="8"/>
  <c r="E4" i="8" a="1"/>
  <c r="F4" i="8" s="1"/>
  <c r="B19" i="8"/>
  <c r="B29" i="8" s="1"/>
  <c r="B39" i="8" s="1"/>
  <c r="B49" i="8" s="1"/>
  <c r="B59" i="8" s="1"/>
  <c r="B69" i="8" s="1"/>
  <c r="U63" i="8"/>
  <c r="P63" i="8" s="1"/>
  <c r="N63" i="8"/>
  <c r="O63" i="8"/>
  <c r="Q63" i="8"/>
  <c r="I23" i="8"/>
  <c r="H23" i="8"/>
  <c r="F23" i="8"/>
  <c r="G23" i="8"/>
  <c r="E23" i="8"/>
  <c r="J63" i="8"/>
  <c r="I63" i="8"/>
  <c r="H63" i="8"/>
  <c r="G63" i="8"/>
  <c r="F63" i="8"/>
  <c r="E53" i="8"/>
  <c r="J53" i="8"/>
  <c r="I53" i="8"/>
  <c r="H53" i="8"/>
  <c r="G53" i="8"/>
  <c r="J43" i="8"/>
  <c r="R43" i="8" s="1"/>
  <c r="I43" i="8"/>
  <c r="Q43" i="8" s="1"/>
  <c r="H43" i="8"/>
  <c r="P43" i="8" s="1"/>
  <c r="G43" i="8"/>
  <c r="O43" i="8" s="1"/>
  <c r="F43" i="8"/>
  <c r="N43" i="8" s="1"/>
  <c r="F33" i="8"/>
  <c r="E33" i="8"/>
  <c r="J33" i="8"/>
  <c r="I33" i="8"/>
  <c r="J13" i="8"/>
  <c r="I13" i="8"/>
  <c r="H13" i="8"/>
  <c r="P13" i="8" s="1"/>
  <c r="G13" i="8"/>
  <c r="O13" i="8" s="1"/>
  <c r="F13" i="8"/>
  <c r="N13" i="8" s="1"/>
  <c r="N15" i="8" s="1"/>
  <c r="F15" i="8" s="1"/>
  <c r="I3" i="8"/>
  <c r="H3" i="8"/>
  <c r="G3" i="8"/>
  <c r="F3" i="8"/>
  <c r="B45" i="8"/>
  <c r="B36" i="8"/>
  <c r="B46" i="8" s="1"/>
  <c r="B56" i="8" s="1"/>
  <c r="B66" i="8" s="1"/>
  <c r="E5" i="8"/>
  <c r="E100" i="1"/>
  <c r="E99" i="1"/>
  <c r="E98" i="1"/>
  <c r="E97" i="1"/>
  <c r="E96" i="1"/>
  <c r="E95" i="1"/>
  <c r="CS13" i="3"/>
  <c r="CS12" i="3"/>
  <c r="BR4" i="3" a="1"/>
  <c r="BR4" i="3" s="1"/>
  <c r="BR5" i="3" a="1"/>
  <c r="BR5" i="3" s="1"/>
  <c r="G39" i="6"/>
  <c r="H39" i="6" s="1"/>
  <c r="I40" i="6"/>
  <c r="BR3" i="3" a="1"/>
  <c r="BR3" i="3" s="1"/>
  <c r="C4" i="6"/>
  <c r="BR6" i="3" l="1"/>
  <c r="BR7" i="3"/>
  <c r="M3" i="8"/>
  <c r="N3" i="8"/>
  <c r="R63" i="8"/>
  <c r="S63" i="8" s="1"/>
  <c r="O3" i="8"/>
  <c r="P3" i="8"/>
  <c r="E24" i="8" a="1"/>
  <c r="J24" i="8" s="1"/>
  <c r="R24" i="8" s="1"/>
  <c r="Q3" i="8"/>
  <c r="E14" i="8" a="1"/>
  <c r="J14" i="8" s="1"/>
  <c r="R14" i="8" s="1"/>
  <c r="J3" i="8"/>
  <c r="K3" i="8" s="1"/>
  <c r="M18" i="8"/>
  <c r="E18" i="8" s="1"/>
  <c r="S43" i="8"/>
  <c r="E24" i="8"/>
  <c r="M24" i="8" s="1"/>
  <c r="P16" i="8"/>
  <c r="H16" i="8" s="1"/>
  <c r="E4" i="8"/>
  <c r="M4" i="8" s="1"/>
  <c r="I4" i="8"/>
  <c r="Q4" i="8" s="1"/>
  <c r="G4" i="8"/>
  <c r="O4" i="8" s="1"/>
  <c r="J4" i="8"/>
  <c r="R4" i="8" s="1"/>
  <c r="R13" i="8"/>
  <c r="R15" i="8" s="1"/>
  <c r="J15" i="8" s="1"/>
  <c r="Q13" i="8"/>
  <c r="Q15" i="8" s="1"/>
  <c r="I15" i="8" s="1"/>
  <c r="U23" i="8"/>
  <c r="R23" i="8" s="1"/>
  <c r="M23" i="8"/>
  <c r="U53" i="8"/>
  <c r="M53" i="8"/>
  <c r="H4" i="8"/>
  <c r="P4" i="8" s="1"/>
  <c r="R3" i="8"/>
  <c r="S3" i="8" s="1"/>
  <c r="F24" i="8"/>
  <c r="N24" i="8" s="1"/>
  <c r="U33" i="8"/>
  <c r="M33" i="8"/>
  <c r="N17" i="8"/>
  <c r="F17" i="8" s="1"/>
  <c r="M68" i="8"/>
  <c r="E68" i="8" s="1"/>
  <c r="P67" i="8"/>
  <c r="H67" i="8" s="1"/>
  <c r="P69" i="8"/>
  <c r="H69" i="8" s="1"/>
  <c r="P65" i="8"/>
  <c r="H65" i="8" s="1"/>
  <c r="Q68" i="8"/>
  <c r="I68" i="8" s="1"/>
  <c r="Q67" i="8"/>
  <c r="I67" i="8" s="1"/>
  <c r="Q70" i="8"/>
  <c r="I70" i="8" s="1"/>
  <c r="Q65" i="8"/>
  <c r="I65" i="8" s="1"/>
  <c r="M69" i="8"/>
  <c r="E69" i="8" s="1"/>
  <c r="R69" i="8"/>
  <c r="J69" i="8" s="1"/>
  <c r="N19" i="8"/>
  <c r="F19" i="8" s="1"/>
  <c r="K43" i="8"/>
  <c r="N18" i="8"/>
  <c r="F18" i="8" s="1"/>
  <c r="K13" i="8"/>
  <c r="M47" i="8"/>
  <c r="O49" i="8"/>
  <c r="G49" i="8" s="1"/>
  <c r="O46" i="8"/>
  <c r="G46" i="8" s="1"/>
  <c r="O48" i="8"/>
  <c r="G48" i="8" s="1"/>
  <c r="O45" i="8"/>
  <c r="G45" i="8" s="1"/>
  <c r="O50" i="8"/>
  <c r="G50" i="8" s="1"/>
  <c r="O16" i="8"/>
  <c r="G16" i="8" s="1"/>
  <c r="P49" i="8"/>
  <c r="H49" i="8" s="1"/>
  <c r="P46" i="8"/>
  <c r="H46" i="8" s="1"/>
  <c r="P45" i="8"/>
  <c r="H45" i="8" s="1"/>
  <c r="M48" i="8"/>
  <c r="P50" i="8"/>
  <c r="H50" i="8" s="1"/>
  <c r="P47" i="8"/>
  <c r="H47" i="8" s="1"/>
  <c r="M16" i="8"/>
  <c r="E16" i="8" s="1"/>
  <c r="P70" i="8"/>
  <c r="H70" i="8" s="1"/>
  <c r="R65" i="8"/>
  <c r="J65" i="8" s="1"/>
  <c r="M70" i="8"/>
  <c r="E70" i="8" s="1"/>
  <c r="Q46" i="8"/>
  <c r="I46" i="8" s="1"/>
  <c r="M49" i="8"/>
  <c r="Q48" i="8"/>
  <c r="I48" i="8" s="1"/>
  <c r="Q45" i="8"/>
  <c r="I45" i="8" s="1"/>
  <c r="Q47" i="8"/>
  <c r="I47" i="8" s="1"/>
  <c r="Q50" i="8"/>
  <c r="I50" i="8" s="1"/>
  <c r="R16" i="8"/>
  <c r="J16" i="8" s="1"/>
  <c r="R46" i="8"/>
  <c r="J46" i="8" s="1"/>
  <c r="R48" i="8"/>
  <c r="J48" i="8" s="1"/>
  <c r="R49" i="8"/>
  <c r="J49" i="8" s="1"/>
  <c r="R45" i="8"/>
  <c r="J45" i="8" s="1"/>
  <c r="M50" i="8"/>
  <c r="R47" i="8"/>
  <c r="J47" i="8" s="1"/>
  <c r="R68" i="8"/>
  <c r="J68" i="8" s="1"/>
  <c r="E34" i="8" a="1"/>
  <c r="K33" i="8"/>
  <c r="B55" i="8"/>
  <c r="E54" i="8" s="1" a="1"/>
  <c r="E44" i="8" a="1"/>
  <c r="O20" i="8"/>
  <c r="G20" i="8" s="1"/>
  <c r="O15" i="8"/>
  <c r="G15" i="8" s="1"/>
  <c r="O19" i="8"/>
  <c r="G19" i="8" s="1"/>
  <c r="O18" i="8"/>
  <c r="G18" i="8" s="1"/>
  <c r="P20" i="8"/>
  <c r="H20" i="8" s="1"/>
  <c r="P17" i="8"/>
  <c r="H17" i="8" s="1"/>
  <c r="P15" i="8"/>
  <c r="H15" i="8" s="1"/>
  <c r="K53" i="8"/>
  <c r="K63" i="8"/>
  <c r="P66" i="8"/>
  <c r="H66" i="8" s="1"/>
  <c r="M17" i="8"/>
  <c r="E17" i="8" s="1"/>
  <c r="R17" i="8"/>
  <c r="J17" i="8" s="1"/>
  <c r="R18" i="8"/>
  <c r="J18" i="8" s="1"/>
  <c r="O70" i="8"/>
  <c r="G70" i="8" s="1"/>
  <c r="O68" i="8"/>
  <c r="G68" i="8" s="1"/>
  <c r="M67" i="8"/>
  <c r="E67" i="8" s="1"/>
  <c r="O69" i="8"/>
  <c r="G69" i="8" s="1"/>
  <c r="O65" i="8"/>
  <c r="G65" i="8" s="1"/>
  <c r="R67" i="8"/>
  <c r="J67" i="8" s="1"/>
  <c r="K23" i="8"/>
  <c r="M20" i="8"/>
  <c r="E20" i="8" s="1"/>
  <c r="N4" i="8"/>
  <c r="BT4" i="3"/>
  <c r="BW4" i="3"/>
  <c r="BS4" i="3"/>
  <c r="BU4" i="3"/>
  <c r="BV4" i="3"/>
  <c r="BU5" i="3"/>
  <c r="BU7" i="3" s="1"/>
  <c r="BT5" i="3"/>
  <c r="BW5" i="3"/>
  <c r="BW7" i="3" s="1"/>
  <c r="BS5" i="3"/>
  <c r="BS7" i="3" s="1"/>
  <c r="BV5" i="3"/>
  <c r="BV7" i="3" s="1"/>
  <c r="I39" i="6"/>
  <c r="BT3" i="3"/>
  <c r="BU3" i="3"/>
  <c r="BW3" i="3"/>
  <c r="BW6" i="3" s="1"/>
  <c r="BS3" i="3"/>
  <c r="BS6" i="3" s="1"/>
  <c r="BV3" i="3"/>
  <c r="D11" i="1"/>
  <c r="BV6" i="3" l="1"/>
  <c r="BU6" i="3"/>
  <c r="BT6" i="3"/>
  <c r="BT7" i="3"/>
  <c r="G14" i="8"/>
  <c r="O14" i="8" s="1"/>
  <c r="B65" i="8"/>
  <c r="E64" i="8" s="1" a="1"/>
  <c r="I14" i="8"/>
  <c r="Q14" i="8" s="1"/>
  <c r="Q23" i="8"/>
  <c r="I24" i="8"/>
  <c r="Q24" i="8" s="1"/>
  <c r="G24" i="8"/>
  <c r="O24" i="8" s="1"/>
  <c r="N20" i="8"/>
  <c r="F20" i="8" s="1"/>
  <c r="M19" i="8"/>
  <c r="E19" i="8" s="1"/>
  <c r="S13" i="8"/>
  <c r="Q20" i="8"/>
  <c r="I20" i="8" s="1"/>
  <c r="E14" i="8"/>
  <c r="M14" i="8" s="1"/>
  <c r="Q18" i="8"/>
  <c r="I18" i="8" s="1"/>
  <c r="K18" i="8" s="1"/>
  <c r="H14" i="8"/>
  <c r="P14" i="8" s="1"/>
  <c r="Q16" i="8"/>
  <c r="I16" i="8" s="1"/>
  <c r="K16" i="8" s="1"/>
  <c r="H24" i="8"/>
  <c r="P24" i="8" s="1"/>
  <c r="F14" i="8"/>
  <c r="N14" i="8" s="1"/>
  <c r="Q53" i="8"/>
  <c r="N53" i="8"/>
  <c r="N58" i="8" s="1"/>
  <c r="F58" i="8" s="1"/>
  <c r="O23" i="8"/>
  <c r="P53" i="8"/>
  <c r="P23" i="8"/>
  <c r="P30" i="8" s="1"/>
  <c r="H30" i="8" s="1"/>
  <c r="N23" i="8"/>
  <c r="R53" i="8"/>
  <c r="R33" i="8"/>
  <c r="Q33" i="8"/>
  <c r="M39" i="8" s="1"/>
  <c r="N33" i="8"/>
  <c r="P33" i="8"/>
  <c r="Q38" i="8" s="1"/>
  <c r="I38" i="8" s="1"/>
  <c r="O33" i="8"/>
  <c r="O38" i="8" s="1"/>
  <c r="G38" i="8" s="1"/>
  <c r="R19" i="8"/>
  <c r="J19" i="8" s="1"/>
  <c r="P19" i="8"/>
  <c r="H19" i="8" s="1"/>
  <c r="Q17" i="8"/>
  <c r="I17" i="8" s="1"/>
  <c r="K17" i="8" s="1"/>
  <c r="O53" i="8"/>
  <c r="S15" i="8"/>
  <c r="K15" i="8"/>
  <c r="M28" i="8"/>
  <c r="E28" i="8" s="1"/>
  <c r="E49" i="8"/>
  <c r="E47" i="8"/>
  <c r="N65" i="8"/>
  <c r="N68" i="8"/>
  <c r="M66" i="8"/>
  <c r="N70" i="8"/>
  <c r="N67" i="8"/>
  <c r="N69" i="8"/>
  <c r="E50" i="8"/>
  <c r="Q66" i="8"/>
  <c r="I66" i="8" s="1"/>
  <c r="R66" i="8"/>
  <c r="J66" i="8" s="1"/>
  <c r="J44" i="8"/>
  <c r="R44" i="8" s="1"/>
  <c r="F44" i="8"/>
  <c r="N44" i="8" s="1"/>
  <c r="G44" i="8"/>
  <c r="O44" i="8" s="1"/>
  <c r="H44" i="8"/>
  <c r="P44" i="8" s="1"/>
  <c r="I44" i="8"/>
  <c r="Q44" i="8" s="1"/>
  <c r="E44" i="8"/>
  <c r="M44" i="8" s="1"/>
  <c r="E48" i="8"/>
  <c r="N49" i="8"/>
  <c r="F49" i="8" s="1"/>
  <c r="M46" i="8"/>
  <c r="N50" i="8"/>
  <c r="F50" i="8" s="1"/>
  <c r="N48" i="8"/>
  <c r="F48" i="8" s="1"/>
  <c r="N45" i="8"/>
  <c r="N47" i="8"/>
  <c r="F47" i="8" s="1"/>
  <c r="J54" i="8"/>
  <c r="R54" i="8" s="1"/>
  <c r="I54" i="8"/>
  <c r="Q54" i="8" s="1"/>
  <c r="E54" i="8"/>
  <c r="M54" i="8" s="1"/>
  <c r="F54" i="8"/>
  <c r="N54" i="8" s="1"/>
  <c r="H54" i="8"/>
  <c r="P54" i="8" s="1"/>
  <c r="G54" i="8"/>
  <c r="O54" i="8" s="1"/>
  <c r="M30" i="8"/>
  <c r="E30" i="8" s="1"/>
  <c r="M40" i="8"/>
  <c r="O66" i="8"/>
  <c r="G66" i="8" s="1"/>
  <c r="J64" i="8"/>
  <c r="R64" i="8" s="1"/>
  <c r="F64" i="8"/>
  <c r="N64" i="8" s="1"/>
  <c r="G64" i="8"/>
  <c r="O64" i="8" s="1"/>
  <c r="H64" i="8"/>
  <c r="P64" i="8" s="1"/>
  <c r="E64" i="8"/>
  <c r="M64" i="8" s="1"/>
  <c r="I64" i="8"/>
  <c r="Q64" i="8" s="1"/>
  <c r="J34" i="8"/>
  <c r="R34" i="8" s="1"/>
  <c r="G34" i="8"/>
  <c r="O34" i="8" s="1"/>
  <c r="I34" i="8"/>
  <c r="Q34" i="8" s="1"/>
  <c r="F34" i="8"/>
  <c r="N34" i="8" s="1"/>
  <c r="E34" i="8"/>
  <c r="M34" i="8" s="1"/>
  <c r="H34" i="8"/>
  <c r="P34" i="8" s="1"/>
  <c r="R8" i="8"/>
  <c r="J8" i="8" s="1"/>
  <c r="E8" i="7"/>
  <c r="D89" i="1" s="1"/>
  <c r="E27" i="7"/>
  <c r="D55" i="1" s="1"/>
  <c r="E28" i="7"/>
  <c r="E29" i="7"/>
  <c r="E30" i="7"/>
  <c r="E31" i="7"/>
  <c r="D59" i="1" s="1"/>
  <c r="E32" i="7"/>
  <c r="E4" i="7"/>
  <c r="D85" i="1" s="1"/>
  <c r="E5" i="7"/>
  <c r="E6" i="7"/>
  <c r="E7" i="7"/>
  <c r="E9" i="7"/>
  <c r="E47" i="7"/>
  <c r="E43" i="7"/>
  <c r="E37" i="7"/>
  <c r="K20" i="8" l="1"/>
  <c r="O40" i="8"/>
  <c r="G40" i="8" s="1"/>
  <c r="K19" i="8"/>
  <c r="S20" i="8"/>
  <c r="N57" i="8"/>
  <c r="F57" i="8" s="1"/>
  <c r="Q35" i="8"/>
  <c r="I35" i="8" s="1"/>
  <c r="P39" i="8"/>
  <c r="H39" i="8" s="1"/>
  <c r="Q40" i="8"/>
  <c r="I40" i="8" s="1"/>
  <c r="M56" i="8"/>
  <c r="E56" i="8" s="1"/>
  <c r="S23" i="8"/>
  <c r="P56" i="8"/>
  <c r="H56" i="8" s="1"/>
  <c r="S18" i="8"/>
  <c r="S16" i="8"/>
  <c r="N59" i="8"/>
  <c r="F59" i="8" s="1"/>
  <c r="N55" i="8"/>
  <c r="F55" i="8" s="1"/>
  <c r="Q37" i="8"/>
  <c r="I37" i="8" s="1"/>
  <c r="P27" i="8"/>
  <c r="H27" i="8" s="1"/>
  <c r="P25" i="8"/>
  <c r="H25" i="8" s="1"/>
  <c r="P35" i="8"/>
  <c r="H35" i="8" s="1"/>
  <c r="M38" i="8"/>
  <c r="E38" i="8" s="1"/>
  <c r="P37" i="8"/>
  <c r="H37" i="8" s="1"/>
  <c r="S33" i="8"/>
  <c r="O35" i="8"/>
  <c r="G35" i="8" s="1"/>
  <c r="S17" i="8"/>
  <c r="R57" i="8"/>
  <c r="J57" i="8" s="1"/>
  <c r="M60" i="8"/>
  <c r="E60" i="8" s="1"/>
  <c r="R59" i="8"/>
  <c r="J59" i="8" s="1"/>
  <c r="R56" i="8"/>
  <c r="J56" i="8" s="1"/>
  <c r="R55" i="8"/>
  <c r="J55" i="8" s="1"/>
  <c r="R58" i="8"/>
  <c r="J58" i="8" s="1"/>
  <c r="N60" i="8"/>
  <c r="F60" i="8" s="1"/>
  <c r="P60" i="8"/>
  <c r="H60" i="8" s="1"/>
  <c r="P55" i="8"/>
  <c r="H55" i="8" s="1"/>
  <c r="P59" i="8"/>
  <c r="H59" i="8" s="1"/>
  <c r="P57" i="8"/>
  <c r="H57" i="8" s="1"/>
  <c r="O39" i="8"/>
  <c r="G39" i="8" s="1"/>
  <c r="M26" i="8"/>
  <c r="E26" i="8" s="1"/>
  <c r="S19" i="8"/>
  <c r="S53" i="8"/>
  <c r="M37" i="8"/>
  <c r="E37" i="8" s="1"/>
  <c r="Q57" i="8"/>
  <c r="I57" i="8" s="1"/>
  <c r="Q56" i="8"/>
  <c r="I56" i="8" s="1"/>
  <c r="Q60" i="8"/>
  <c r="I60" i="8" s="1"/>
  <c r="Q55" i="8"/>
  <c r="I55" i="8" s="1"/>
  <c r="Q58" i="8"/>
  <c r="I58" i="8" s="1"/>
  <c r="M59" i="8"/>
  <c r="E59" i="8" s="1"/>
  <c r="Q36" i="8"/>
  <c r="I36" i="8" s="1"/>
  <c r="O60" i="8"/>
  <c r="G60" i="8" s="1"/>
  <c r="O55" i="8"/>
  <c r="G55" i="8" s="1"/>
  <c r="O58" i="8"/>
  <c r="G58" i="8" s="1"/>
  <c r="O59" i="8"/>
  <c r="G59" i="8" s="1"/>
  <c r="O56" i="8"/>
  <c r="G56" i="8" s="1"/>
  <c r="M57" i="8"/>
  <c r="E57" i="8" s="1"/>
  <c r="M58" i="8"/>
  <c r="E58" i="8" s="1"/>
  <c r="S49" i="8"/>
  <c r="K49" i="8"/>
  <c r="E40" i="8"/>
  <c r="F70" i="8"/>
  <c r="K70" i="8" s="1"/>
  <c r="S70" i="8"/>
  <c r="E66" i="8"/>
  <c r="K66" i="8" s="1"/>
  <c r="S66" i="8"/>
  <c r="F67" i="8"/>
  <c r="K67" i="8" s="1"/>
  <c r="S67" i="8"/>
  <c r="F68" i="8"/>
  <c r="K68" i="8" s="1"/>
  <c r="S68" i="8"/>
  <c r="F65" i="8"/>
  <c r="K65" i="8" s="1"/>
  <c r="S65" i="8"/>
  <c r="N29" i="8"/>
  <c r="F29" i="8" s="1"/>
  <c r="N25" i="8"/>
  <c r="N30" i="8"/>
  <c r="N27" i="8"/>
  <c r="F27" i="8" s="1"/>
  <c r="N28" i="8"/>
  <c r="Q27" i="8"/>
  <c r="I27" i="8" s="1"/>
  <c r="Q26" i="8"/>
  <c r="I26" i="8" s="1"/>
  <c r="Q25" i="8"/>
  <c r="I25" i="8" s="1"/>
  <c r="Q28" i="8"/>
  <c r="I28" i="8" s="1"/>
  <c r="Q30" i="8"/>
  <c r="I30" i="8" s="1"/>
  <c r="M29" i="8"/>
  <c r="O36" i="8"/>
  <c r="G36" i="8" s="1"/>
  <c r="N38" i="8"/>
  <c r="N35" i="8"/>
  <c r="N37" i="8"/>
  <c r="N39" i="8"/>
  <c r="F39" i="8" s="1"/>
  <c r="N40" i="8"/>
  <c r="F40" i="8" s="1"/>
  <c r="M36" i="8"/>
  <c r="E39" i="8"/>
  <c r="F45" i="8"/>
  <c r="K45" i="8" s="1"/>
  <c r="S45" i="8"/>
  <c r="R35" i="8"/>
  <c r="J35" i="8" s="1"/>
  <c r="R36" i="8"/>
  <c r="J36" i="8" s="1"/>
  <c r="R39" i="8"/>
  <c r="J39" i="8" s="1"/>
  <c r="R37" i="8"/>
  <c r="J37" i="8" s="1"/>
  <c r="R38" i="8"/>
  <c r="J38" i="8" s="1"/>
  <c r="P40" i="8"/>
  <c r="H40" i="8" s="1"/>
  <c r="E46" i="8"/>
  <c r="K46" i="8" s="1"/>
  <c r="S46" i="8"/>
  <c r="S48" i="8"/>
  <c r="S50" i="8"/>
  <c r="P29" i="8"/>
  <c r="H29" i="8" s="1"/>
  <c r="O25" i="8"/>
  <c r="G25" i="8" s="1"/>
  <c r="O28" i="8"/>
  <c r="G28" i="8" s="1"/>
  <c r="O29" i="8"/>
  <c r="G29" i="8" s="1"/>
  <c r="O26" i="8"/>
  <c r="G26" i="8" s="1"/>
  <c r="M27" i="8"/>
  <c r="O30" i="8"/>
  <c r="G30" i="8" s="1"/>
  <c r="P36" i="8"/>
  <c r="H36" i="8" s="1"/>
  <c r="R25" i="8"/>
  <c r="J25" i="8" s="1"/>
  <c r="R26" i="8"/>
  <c r="J26" i="8" s="1"/>
  <c r="R28" i="8"/>
  <c r="J28" i="8" s="1"/>
  <c r="R29" i="8"/>
  <c r="J29" i="8" s="1"/>
  <c r="R27" i="8"/>
  <c r="J27" i="8" s="1"/>
  <c r="K48" i="8"/>
  <c r="K50" i="8"/>
  <c r="S47" i="8"/>
  <c r="F69" i="8"/>
  <c r="K69" i="8" s="1"/>
  <c r="S69" i="8"/>
  <c r="K47" i="8"/>
  <c r="P26" i="8"/>
  <c r="H26" i="8" s="1"/>
  <c r="M6" i="8"/>
  <c r="E6" i="8" s="1"/>
  <c r="M8" i="8"/>
  <c r="E8" i="8" s="1"/>
  <c r="M10" i="8"/>
  <c r="E10" i="8" s="1"/>
  <c r="M7" i="8"/>
  <c r="E7" i="8" s="1"/>
  <c r="M9" i="8"/>
  <c r="N8" i="8"/>
  <c r="F8" i="8" s="1"/>
  <c r="N5" i="8"/>
  <c r="F5" i="8" s="1"/>
  <c r="N10" i="8"/>
  <c r="F10" i="8" s="1"/>
  <c r="N7" i="8"/>
  <c r="F7" i="8" s="1"/>
  <c r="N9" i="8"/>
  <c r="F9" i="8" s="1"/>
  <c r="R6" i="8"/>
  <c r="J6" i="8" s="1"/>
  <c r="Q10" i="8"/>
  <c r="I10" i="8" s="1"/>
  <c r="Q7" i="8"/>
  <c r="I7" i="8" s="1"/>
  <c r="Q6" i="8"/>
  <c r="I6" i="8" s="1"/>
  <c r="Q8" i="8"/>
  <c r="I8" i="8" s="1"/>
  <c r="Q5" i="8"/>
  <c r="I5" i="8" s="1"/>
  <c r="O8" i="8"/>
  <c r="G8" i="8" s="1"/>
  <c r="O5" i="8"/>
  <c r="G5" i="8" s="1"/>
  <c r="O10" i="8"/>
  <c r="G10" i="8" s="1"/>
  <c r="O9" i="8"/>
  <c r="G9" i="8" s="1"/>
  <c r="O6" i="8"/>
  <c r="G6" i="8" s="1"/>
  <c r="R9" i="8"/>
  <c r="J9" i="8" s="1"/>
  <c r="P5" i="8"/>
  <c r="H5" i="8" s="1"/>
  <c r="P10" i="8"/>
  <c r="H10" i="8" s="1"/>
  <c r="P7" i="8"/>
  <c r="H7" i="8" s="1"/>
  <c r="P9" i="8"/>
  <c r="H9" i="8" s="1"/>
  <c r="P6" i="8"/>
  <c r="H6" i="8" s="1"/>
  <c r="R5" i="8"/>
  <c r="J5" i="8" s="1"/>
  <c r="R7" i="8"/>
  <c r="J7" i="8" s="1"/>
  <c r="F32" i="7"/>
  <c r="D50" i="1" s="1"/>
  <c r="D60" i="1"/>
  <c r="F9" i="7"/>
  <c r="D80" i="1" s="1"/>
  <c r="D100" i="1" s="1"/>
  <c r="D90" i="1"/>
  <c r="F30" i="7"/>
  <c r="D48" i="1" s="1"/>
  <c r="D58" i="1"/>
  <c r="F31" i="7"/>
  <c r="D49" i="1" s="1"/>
  <c r="D69" i="1" s="1"/>
  <c r="F37" i="7"/>
  <c r="E49" i="1" s="1"/>
  <c r="E59" i="1"/>
  <c r="F7" i="7"/>
  <c r="D78" i="1" s="1"/>
  <c r="D88" i="1"/>
  <c r="F4" i="7"/>
  <c r="D75" i="1" s="1"/>
  <c r="D95" i="1" s="1"/>
  <c r="F29" i="7"/>
  <c r="D47" i="1" s="1"/>
  <c r="D57" i="1"/>
  <c r="F27" i="7"/>
  <c r="D45" i="1" s="1"/>
  <c r="D65" i="1" s="1"/>
  <c r="F6" i="7"/>
  <c r="D77" i="1" s="1"/>
  <c r="D87" i="1"/>
  <c r="F28" i="7"/>
  <c r="D46" i="1" s="1"/>
  <c r="D56" i="1"/>
  <c r="F43" i="7"/>
  <c r="F49" i="1" s="1"/>
  <c r="F59" i="1"/>
  <c r="F47" i="7"/>
  <c r="G47" i="1" s="1"/>
  <c r="G57" i="1"/>
  <c r="F5" i="7"/>
  <c r="D76" i="1" s="1"/>
  <c r="D86" i="1"/>
  <c r="F8" i="7"/>
  <c r="D79" i="1" s="1"/>
  <c r="D99" i="1" s="1"/>
  <c r="C55" i="6"/>
  <c r="C54" i="6"/>
  <c r="C53" i="6"/>
  <c r="C51" i="6"/>
  <c r="C52" i="6"/>
  <c r="C50" i="6"/>
  <c r="C33" i="6"/>
  <c r="C32" i="6"/>
  <c r="C31" i="6"/>
  <c r="C30" i="6"/>
  <c r="C29" i="6"/>
  <c r="C28" i="6"/>
  <c r="C62" i="6"/>
  <c r="C63" i="6"/>
  <c r="C64" i="6"/>
  <c r="C65" i="6"/>
  <c r="C66" i="6"/>
  <c r="C61" i="6"/>
  <c r="K57" i="8" l="1"/>
  <c r="S57" i="8"/>
  <c r="D66" i="1"/>
  <c r="K56" i="8"/>
  <c r="K58" i="8"/>
  <c r="S56" i="8"/>
  <c r="D68" i="1"/>
  <c r="K60" i="8"/>
  <c r="D70" i="1"/>
  <c r="K59" i="8"/>
  <c r="D97" i="1"/>
  <c r="D67" i="1"/>
  <c r="E69" i="1"/>
  <c r="S58" i="8"/>
  <c r="S59" i="8"/>
  <c r="G67" i="1"/>
  <c r="K55" i="8"/>
  <c r="D96" i="1"/>
  <c r="D98" i="1"/>
  <c r="F69" i="1"/>
  <c r="S60" i="8"/>
  <c r="S55" i="8"/>
  <c r="K40" i="8"/>
  <c r="E27" i="8"/>
  <c r="K27" i="8" s="1"/>
  <c r="S27" i="8"/>
  <c r="K39" i="8"/>
  <c r="E29" i="8"/>
  <c r="K29" i="8" s="1"/>
  <c r="S29" i="8"/>
  <c r="F28" i="8"/>
  <c r="K28" i="8" s="1"/>
  <c r="S28" i="8"/>
  <c r="S26" i="8"/>
  <c r="S30" i="8"/>
  <c r="F30" i="8"/>
  <c r="K30" i="8" s="1"/>
  <c r="K26" i="8"/>
  <c r="E36" i="8"/>
  <c r="K36" i="8" s="1"/>
  <c r="S36" i="8"/>
  <c r="F37" i="8"/>
  <c r="K37" i="8" s="1"/>
  <c r="S37" i="8"/>
  <c r="F35" i="8"/>
  <c r="K35" i="8" s="1"/>
  <c r="S35" i="8"/>
  <c r="F25" i="8"/>
  <c r="K25" i="8" s="1"/>
  <c r="S25" i="8"/>
  <c r="S39" i="8"/>
  <c r="F38" i="8"/>
  <c r="K38" i="8" s="1"/>
  <c r="S38" i="8"/>
  <c r="S40" i="8"/>
  <c r="E9" i="8"/>
  <c r="K9" i="8" s="1"/>
  <c r="S9" i="8"/>
  <c r="K10" i="8"/>
  <c r="K8" i="8"/>
  <c r="K7" i="8"/>
  <c r="K6" i="8"/>
  <c r="K5" i="8"/>
  <c r="S10" i="8"/>
  <c r="S7" i="8"/>
  <c r="S6" i="8"/>
  <c r="S8" i="8"/>
  <c r="S5" i="8"/>
  <c r="C9" i="6"/>
  <c r="C8" i="6"/>
  <c r="C7" i="6"/>
  <c r="C6" i="6"/>
  <c r="C5" i="6"/>
  <c r="C21" i="6"/>
  <c r="C20" i="6"/>
  <c r="C19" i="6"/>
  <c r="C18" i="6"/>
  <c r="C17" i="6"/>
  <c r="C16" i="6"/>
  <c r="C44" i="6"/>
  <c r="C43" i="6"/>
  <c r="C42" i="6"/>
  <c r="C41" i="6"/>
  <c r="C40" i="6"/>
  <c r="C39" i="6"/>
  <c r="G12" i="1"/>
  <c r="E45" i="6" l="1"/>
  <c r="F45" i="6"/>
  <c r="G44" i="6"/>
  <c r="I39" i="1"/>
  <c r="G39" i="1"/>
  <c r="F47" i="6" l="1"/>
  <c r="H44" i="6"/>
  <c r="I44" i="6"/>
  <c r="CZ8" i="3"/>
  <c r="CY8" i="3"/>
  <c r="CX8" i="3"/>
  <c r="CW8" i="3"/>
  <c r="CV8" i="3"/>
  <c r="CU8" i="3"/>
  <c r="CZ7" i="3"/>
  <c r="CY7" i="3"/>
  <c r="CX7" i="3"/>
  <c r="CW7" i="3"/>
  <c r="CV7" i="3"/>
  <c r="CU7" i="3"/>
  <c r="CZ6" i="3"/>
  <c r="CY6" i="3"/>
  <c r="CX6" i="3"/>
  <c r="CW6" i="3"/>
  <c r="CV6" i="3"/>
  <c r="CU6" i="3"/>
  <c r="CZ5" i="3"/>
  <c r="CY5" i="3"/>
  <c r="CX5" i="3"/>
  <c r="CW5" i="3"/>
  <c r="CV5" i="3"/>
  <c r="CU5" i="3"/>
  <c r="CZ4" i="3"/>
  <c r="CY4" i="3"/>
  <c r="CX4" i="3"/>
  <c r="CW4" i="3"/>
  <c r="CV4" i="3"/>
  <c r="CU4" i="3"/>
  <c r="CZ3" i="3"/>
  <c r="CY3" i="3"/>
  <c r="CX3" i="3"/>
  <c r="CW3" i="3"/>
  <c r="CV3" i="3"/>
  <c r="CU3" i="3"/>
  <c r="CW9" i="3" l="1"/>
  <c r="CX9" i="3"/>
  <c r="CY9" i="3"/>
  <c r="CZ9" i="3"/>
  <c r="CV9" i="3"/>
  <c r="CU9" i="3"/>
  <c r="B44" i="6"/>
  <c r="B43" i="6"/>
  <c r="B42" i="6"/>
  <c r="B41" i="6"/>
  <c r="B40" i="6"/>
  <c r="B39" i="6"/>
  <c r="D6" i="1"/>
  <c r="BW8" i="3" l="1"/>
  <c r="BW9" i="3"/>
  <c r="BW10" i="3"/>
  <c r="BW12" i="3" l="1"/>
  <c r="BW11" i="3"/>
  <c r="BR2" i="3" a="1"/>
  <c r="BR2" i="3" s="1"/>
  <c r="BU2" i="3" l="1"/>
  <c r="BT2" i="3"/>
  <c r="BW2" i="3"/>
  <c r="BS2" i="3"/>
  <c r="BV2" i="3"/>
  <c r="H37" i="1"/>
  <c r="H36" i="1"/>
  <c r="H35" i="1"/>
  <c r="H34" i="1"/>
  <c r="H33" i="1"/>
  <c r="H32" i="1"/>
  <c r="H31" i="1"/>
  <c r="H30" i="1"/>
  <c r="Q2" i="3" a="1"/>
  <c r="Q2" i="3" s="1"/>
  <c r="K2" i="3" a="1"/>
  <c r="P2" i="3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V2" i="3" a="1"/>
  <c r="W2" i="3" s="1"/>
  <c r="C80" i="6"/>
  <c r="D93" i="1" a="1"/>
  <c r="I93" i="1" s="1"/>
  <c r="D83" i="1" a="1"/>
  <c r="I83" i="1" s="1"/>
  <c r="D73" i="1" a="1"/>
  <c r="I73" i="1" s="1"/>
  <c r="D63" i="1" a="1"/>
  <c r="I63" i="1" s="1"/>
  <c r="D53" i="1" a="1"/>
  <c r="I53" i="1" s="1"/>
  <c r="D43" i="1" a="1"/>
  <c r="H43" i="1" s="1"/>
  <c r="D75" i="6" l="1"/>
  <c r="D79" i="6"/>
  <c r="D77" i="6"/>
  <c r="D76" i="6"/>
  <c r="D73" i="6"/>
  <c r="D74" i="6"/>
  <c r="D78" i="6"/>
  <c r="K3" i="3" a="1"/>
  <c r="L3" i="3" s="1"/>
  <c r="R2" i="3"/>
  <c r="K2" i="3"/>
  <c r="M2" i="3"/>
  <c r="O2" i="3"/>
  <c r="N2" i="3"/>
  <c r="L2" i="3"/>
  <c r="D93" i="1"/>
  <c r="V2" i="3"/>
  <c r="AA2" i="3"/>
  <c r="Z2" i="3"/>
  <c r="Y2" i="3"/>
  <c r="X2" i="3"/>
  <c r="E93" i="1"/>
  <c r="F93" i="1"/>
  <c r="G93" i="1"/>
  <c r="H93" i="1"/>
  <c r="D83" i="1"/>
  <c r="E83" i="1"/>
  <c r="F83" i="1"/>
  <c r="G83" i="1"/>
  <c r="H83" i="1"/>
  <c r="F73" i="1"/>
  <c r="D73" i="1"/>
  <c r="E73" i="1"/>
  <c r="G73" i="1"/>
  <c r="H73" i="1"/>
  <c r="D63" i="1"/>
  <c r="F63" i="1"/>
  <c r="G63" i="1"/>
  <c r="H63" i="1"/>
  <c r="E63" i="1"/>
  <c r="D53" i="1"/>
  <c r="E53" i="1"/>
  <c r="F53" i="1"/>
  <c r="G53" i="1"/>
  <c r="H53" i="1"/>
  <c r="E43" i="1"/>
  <c r="D43" i="1"/>
  <c r="G43" i="1"/>
  <c r="F43" i="1"/>
  <c r="I43" i="1"/>
  <c r="D80" i="6" l="1"/>
  <c r="P3" i="3"/>
  <c r="M3" i="3"/>
  <c r="K3" i="3"/>
  <c r="O3" i="3"/>
  <c r="N3" i="3"/>
  <c r="L20" i="1" l="1"/>
  <c r="L19" i="1" l="1"/>
  <c r="L24" i="1"/>
  <c r="L21" i="1"/>
  <c r="L23" i="1"/>
  <c r="AF8" i="3" l="1"/>
  <c r="AG8" i="3"/>
  <c r="AH8" i="3"/>
  <c r="AI8" i="3"/>
  <c r="AJ8" i="3"/>
  <c r="AE8" i="3"/>
  <c r="D4" i="2" l="1"/>
  <c r="D10" i="6"/>
  <c r="E10" i="6"/>
  <c r="J9" i="6"/>
  <c r="J8" i="6"/>
  <c r="G7" i="6"/>
  <c r="J6" i="6"/>
  <c r="J5" i="6"/>
  <c r="J4" i="6"/>
  <c r="J7" i="6" l="1"/>
  <c r="C10" i="6"/>
  <c r="G10" i="6" s="1"/>
  <c r="I10" i="6" s="1"/>
  <c r="H7" i="6"/>
  <c r="G6" i="6"/>
  <c r="I6" i="6" s="1"/>
  <c r="I7" i="6"/>
  <c r="G4" i="6"/>
  <c r="I4" i="6" s="1"/>
  <c r="G8" i="6"/>
  <c r="H8" i="6" s="1"/>
  <c r="G9" i="6"/>
  <c r="H9" i="6" s="1"/>
  <c r="G5" i="6"/>
  <c r="I5" i="6" s="1"/>
  <c r="H10" i="6" l="1"/>
  <c r="H4" i="6"/>
  <c r="H6" i="6"/>
  <c r="I9" i="6"/>
  <c r="I8" i="6"/>
  <c r="H5" i="6"/>
  <c r="G50" i="6" l="1"/>
  <c r="E45" i="7" l="1"/>
  <c r="G55" i="1" s="1"/>
  <c r="E46" i="7"/>
  <c r="E48" i="7"/>
  <c r="E49" i="7"/>
  <c r="E50" i="7"/>
  <c r="E52" i="7"/>
  <c r="E51" i="7"/>
  <c r="F45" i="7"/>
  <c r="G45" i="1" s="1"/>
  <c r="E39" i="7"/>
  <c r="E40" i="7"/>
  <c r="E41" i="7"/>
  <c r="E42" i="7"/>
  <c r="E44" i="7"/>
  <c r="E34" i="7"/>
  <c r="E35" i="7"/>
  <c r="E36" i="7"/>
  <c r="E38" i="7"/>
  <c r="E33" i="7"/>
  <c r="G65" i="1" l="1"/>
  <c r="F42" i="7"/>
  <c r="F48" i="1" s="1"/>
  <c r="F58" i="1"/>
  <c r="F49" i="7"/>
  <c r="G49" i="1" s="1"/>
  <c r="G59" i="1"/>
  <c r="F36" i="7"/>
  <c r="E48" i="1" s="1"/>
  <c r="E58" i="1"/>
  <c r="F35" i="7"/>
  <c r="E47" i="1" s="1"/>
  <c r="E57" i="1"/>
  <c r="F41" i="7"/>
  <c r="F47" i="1" s="1"/>
  <c r="F57" i="1"/>
  <c r="F51" i="7"/>
  <c r="H57" i="1"/>
  <c r="H55" i="1"/>
  <c r="H60" i="1"/>
  <c r="H58" i="1"/>
  <c r="H59" i="1"/>
  <c r="H56" i="1"/>
  <c r="F48" i="7"/>
  <c r="G48" i="1" s="1"/>
  <c r="G58" i="1"/>
  <c r="F33" i="7"/>
  <c r="E45" i="1" s="1"/>
  <c r="E55" i="1"/>
  <c r="F34" i="7"/>
  <c r="E46" i="1" s="1"/>
  <c r="E56" i="1"/>
  <c r="F40" i="7"/>
  <c r="F46" i="1" s="1"/>
  <c r="F56" i="1"/>
  <c r="F52" i="7"/>
  <c r="I59" i="1"/>
  <c r="I56" i="1"/>
  <c r="I60" i="1"/>
  <c r="I58" i="1"/>
  <c r="I57" i="1"/>
  <c r="I55" i="1"/>
  <c r="F46" i="7"/>
  <c r="G46" i="1" s="1"/>
  <c r="G56" i="1"/>
  <c r="F38" i="7"/>
  <c r="E50" i="1" s="1"/>
  <c r="E60" i="1"/>
  <c r="F44" i="7"/>
  <c r="F50" i="1" s="1"/>
  <c r="F60" i="1"/>
  <c r="F39" i="7"/>
  <c r="F45" i="1" s="1"/>
  <c r="F55" i="1"/>
  <c r="F50" i="7"/>
  <c r="G50" i="1" s="1"/>
  <c r="G60" i="1"/>
  <c r="BL8" i="3"/>
  <c r="BM8" i="3"/>
  <c r="BN8" i="3"/>
  <c r="BK8" i="3"/>
  <c r="BL9" i="3"/>
  <c r="BM9" i="3"/>
  <c r="BN9" i="3"/>
  <c r="BL10" i="3"/>
  <c r="BM10" i="3"/>
  <c r="BN10" i="3"/>
  <c r="BK10" i="3"/>
  <c r="BK9" i="3"/>
  <c r="BH2" i="3"/>
  <c r="BG8" i="3"/>
  <c r="BG9" i="3"/>
  <c r="BG10" i="3"/>
  <c r="BH10" i="3"/>
  <c r="BF10" i="3"/>
  <c r="BE10" i="3"/>
  <c r="BD10" i="3"/>
  <c r="BC10" i="3"/>
  <c r="BB10" i="3"/>
  <c r="BA10" i="3"/>
  <c r="BH9" i="3"/>
  <c r="BF9" i="3"/>
  <c r="BE9" i="3"/>
  <c r="BD9" i="3"/>
  <c r="BC9" i="3"/>
  <c r="BB9" i="3"/>
  <c r="BA9" i="3"/>
  <c r="BH8" i="3"/>
  <c r="BF8" i="3"/>
  <c r="BE8" i="3"/>
  <c r="BD8" i="3"/>
  <c r="BC8" i="3"/>
  <c r="BB8" i="3"/>
  <c r="BA8" i="3"/>
  <c r="AW10" i="3"/>
  <c r="AW9" i="3"/>
  <c r="AW8" i="3"/>
  <c r="G70" i="1" l="1"/>
  <c r="E66" i="1"/>
  <c r="G69" i="1"/>
  <c r="F67" i="1"/>
  <c r="F65" i="1"/>
  <c r="F70" i="1"/>
  <c r="G68" i="1"/>
  <c r="F66" i="1"/>
  <c r="E67" i="1"/>
  <c r="E68" i="1"/>
  <c r="E65" i="1"/>
  <c r="E70" i="1"/>
  <c r="G66" i="1"/>
  <c r="F68" i="1"/>
  <c r="H47" i="1"/>
  <c r="H67" i="1" s="1"/>
  <c r="H45" i="1"/>
  <c r="H65" i="1" s="1"/>
  <c r="H46" i="1"/>
  <c r="H66" i="1" s="1"/>
  <c r="H48" i="1"/>
  <c r="H68" i="1" s="1"/>
  <c r="H50" i="1"/>
  <c r="H70" i="1" s="1"/>
  <c r="H49" i="1"/>
  <c r="H69" i="1" s="1"/>
  <c r="I49" i="1"/>
  <c r="I69" i="1" s="1"/>
  <c r="I46" i="1"/>
  <c r="I66" i="1" s="1"/>
  <c r="I50" i="1"/>
  <c r="I70" i="1" s="1"/>
  <c r="I48" i="1"/>
  <c r="I68" i="1" s="1"/>
  <c r="I47" i="1"/>
  <c r="I67" i="1" s="1"/>
  <c r="I45" i="1"/>
  <c r="I65" i="1" s="1"/>
  <c r="BL12" i="3"/>
  <c r="BM12" i="3"/>
  <c r="BN12" i="3"/>
  <c r="BN11" i="3"/>
  <c r="BM11" i="3"/>
  <c r="BL11" i="3"/>
  <c r="BK12" i="3"/>
  <c r="BK11" i="3"/>
  <c r="BB11" i="3"/>
  <c r="BG11" i="3"/>
  <c r="BF11" i="3"/>
  <c r="BE11" i="3"/>
  <c r="BG12" i="3"/>
  <c r="BD11" i="3"/>
  <c r="AW11" i="3"/>
  <c r="BA11" i="3"/>
  <c r="BC11" i="3"/>
  <c r="BA12" i="3"/>
  <c r="BD12" i="3"/>
  <c r="BH11" i="3"/>
  <c r="BB12" i="3"/>
  <c r="BC12" i="3"/>
  <c r="BE12" i="3"/>
  <c r="BF12" i="3"/>
  <c r="BH12" i="3"/>
  <c r="AW12" i="3"/>
  <c r="AA8" i="3"/>
  <c r="AA9" i="3"/>
  <c r="AA10" i="3"/>
  <c r="Z8" i="3"/>
  <c r="Z9" i="3"/>
  <c r="Z10" i="3"/>
  <c r="Y10" i="3"/>
  <c r="X10" i="3"/>
  <c r="W10" i="3"/>
  <c r="V10" i="3"/>
  <c r="Y9" i="3"/>
  <c r="X9" i="3"/>
  <c r="W9" i="3"/>
  <c r="V9" i="3"/>
  <c r="Y8" i="3"/>
  <c r="X8" i="3"/>
  <c r="W8" i="3"/>
  <c r="V8" i="3"/>
  <c r="E10" i="7"/>
  <c r="F10" i="7" l="1"/>
  <c r="F75" i="1" s="1"/>
  <c r="F85" i="1"/>
  <c r="Z12" i="3"/>
  <c r="Z11" i="3"/>
  <c r="AA11" i="3"/>
  <c r="AA12" i="3"/>
  <c r="W12" i="3"/>
  <c r="X12" i="3"/>
  <c r="Y12" i="3"/>
  <c r="V12" i="3"/>
  <c r="W11" i="3"/>
  <c r="X11" i="3"/>
  <c r="Y11" i="3"/>
  <c r="V11" i="3"/>
  <c r="D45" i="6"/>
  <c r="D22" i="6"/>
  <c r="F67" i="6"/>
  <c r="E67" i="6"/>
  <c r="D67" i="6"/>
  <c r="G61" i="6"/>
  <c r="D34" i="6"/>
  <c r="G55" i="6"/>
  <c r="G54" i="6"/>
  <c r="G53" i="6"/>
  <c r="G52" i="6"/>
  <c r="D56" i="6"/>
  <c r="B55" i="6"/>
  <c r="B66" i="6" s="1"/>
  <c r="B54" i="6"/>
  <c r="B65" i="6" s="1"/>
  <c r="B53" i="6"/>
  <c r="B64" i="6" s="1"/>
  <c r="B52" i="6"/>
  <c r="B63" i="6" s="1"/>
  <c r="B51" i="6"/>
  <c r="B62" i="6" s="1"/>
  <c r="B50" i="6"/>
  <c r="B61" i="6" s="1"/>
  <c r="F56" i="6"/>
  <c r="E56" i="6"/>
  <c r="I50" i="6"/>
  <c r="F95" i="1" l="1"/>
  <c r="C34" i="6"/>
  <c r="E71" i="6"/>
  <c r="V3" i="3" a="1"/>
  <c r="H54" i="6"/>
  <c r="I54" i="6"/>
  <c r="I55" i="6"/>
  <c r="H55" i="6"/>
  <c r="C67" i="6"/>
  <c r="I53" i="6"/>
  <c r="H53" i="6"/>
  <c r="C56" i="6"/>
  <c r="CA3" i="3" s="1" a="1"/>
  <c r="G65" i="6"/>
  <c r="I65" i="6" s="1"/>
  <c r="G51" i="6"/>
  <c r="I51" i="6" s="1"/>
  <c r="H52" i="6"/>
  <c r="G62" i="6"/>
  <c r="H62" i="6" s="1"/>
  <c r="G66" i="6"/>
  <c r="I66" i="6" s="1"/>
  <c r="G63" i="6"/>
  <c r="I63" i="6" s="1"/>
  <c r="G64" i="6"/>
  <c r="H64" i="6" s="1"/>
  <c r="I61" i="6"/>
  <c r="H50" i="6"/>
  <c r="V3" i="3" l="1"/>
  <c r="Z3" i="3"/>
  <c r="X3" i="3"/>
  <c r="Y3" i="3"/>
  <c r="W3" i="3"/>
  <c r="AA3" i="3"/>
  <c r="H51" i="6"/>
  <c r="G56" i="6"/>
  <c r="H56" i="6" s="1"/>
  <c r="I62" i="6"/>
  <c r="G67" i="6"/>
  <c r="H67" i="6" s="1"/>
  <c r="AO3" i="3" a="1"/>
  <c r="CF3" i="3"/>
  <c r="CB3" i="3"/>
  <c r="CA3" i="3"/>
  <c r="CC3" i="3"/>
  <c r="CE3" i="3"/>
  <c r="CD3" i="3"/>
  <c r="CG3" i="3"/>
  <c r="H65" i="6"/>
  <c r="I64" i="6"/>
  <c r="I52" i="6"/>
  <c r="H66" i="6"/>
  <c r="H61" i="6"/>
  <c r="H63" i="6"/>
  <c r="I56" i="6" l="1"/>
  <c r="CA4" i="3" s="1" a="1"/>
  <c r="I67" i="6"/>
  <c r="AO4" i="3" s="1" a="1"/>
  <c r="AQ3" i="3"/>
  <c r="AT3" i="3"/>
  <c r="AO3" i="3"/>
  <c r="AS3" i="3"/>
  <c r="AR3" i="3"/>
  <c r="AP3" i="3"/>
  <c r="AU3" i="3"/>
  <c r="CC4" i="3" l="1"/>
  <c r="CC6" i="3" s="1"/>
  <c r="CG4" i="3"/>
  <c r="CE4" i="3"/>
  <c r="CE6" i="3" s="1"/>
  <c r="CC5" i="3"/>
  <c r="CC7" i="3" s="1"/>
  <c r="CE5" i="3"/>
  <c r="CE7" i="3" s="1"/>
  <c r="CF5" i="3"/>
  <c r="CF7" i="3" s="1"/>
  <c r="CD5" i="3"/>
  <c r="CD7" i="3" s="1"/>
  <c r="CA5" i="3"/>
  <c r="CA7" i="3" s="1"/>
  <c r="CF4" i="3"/>
  <c r="CF6" i="3" s="1"/>
  <c r="CD4" i="3"/>
  <c r="CD6" i="3" s="1"/>
  <c r="CB4" i="3"/>
  <c r="CB6" i="3" s="1"/>
  <c r="CA4" i="3"/>
  <c r="CA6" i="3" s="1"/>
  <c r="CG5" i="3"/>
  <c r="CB5" i="3"/>
  <c r="CB7" i="3" s="1"/>
  <c r="AT4" i="3"/>
  <c r="AT6" i="3" s="1"/>
  <c r="AS4" i="3"/>
  <c r="AS6" i="3" s="1"/>
  <c r="AS5" i="3"/>
  <c r="AS7" i="3" s="1"/>
  <c r="AP5" i="3"/>
  <c r="AP7" i="3" s="1"/>
  <c r="AR4" i="3"/>
  <c r="AR6" i="3" s="1"/>
  <c r="AP4" i="3"/>
  <c r="AP6" i="3" s="1"/>
  <c r="AR5" i="3"/>
  <c r="AR7" i="3" s="1"/>
  <c r="AQ4" i="3"/>
  <c r="AQ6" i="3" s="1"/>
  <c r="AT5" i="3"/>
  <c r="AT7" i="3" s="1"/>
  <c r="AQ5" i="3"/>
  <c r="AQ7" i="3" s="1"/>
  <c r="AO5" i="3"/>
  <c r="AO7" i="3" s="1"/>
  <c r="AO4" i="3"/>
  <c r="AO6" i="3" s="1"/>
  <c r="AU5" i="3"/>
  <c r="AU7" i="3" s="1"/>
  <c r="AU4" i="3"/>
  <c r="AU6" i="3" s="1"/>
  <c r="C45" i="6" l="1"/>
  <c r="G43" i="6"/>
  <c r="I43" i="6" s="1"/>
  <c r="G42" i="6"/>
  <c r="H42" i="6" s="1"/>
  <c r="G41" i="6"/>
  <c r="I41" i="6" s="1"/>
  <c r="G40" i="6"/>
  <c r="D10" i="1"/>
  <c r="D9" i="1"/>
  <c r="D8" i="1"/>
  <c r="D7" i="1"/>
  <c r="D12" i="1" l="1"/>
  <c r="I42" i="6"/>
  <c r="G45" i="6"/>
  <c r="H45" i="6" s="1"/>
  <c r="H40" i="6"/>
  <c r="H41" i="6"/>
  <c r="H43" i="6"/>
  <c r="CA2" i="3"/>
  <c r="CB2" i="3"/>
  <c r="CC2" i="3"/>
  <c r="CD2" i="3"/>
  <c r="CE2" i="3"/>
  <c r="CF2" i="3"/>
  <c r="BZ2" i="3"/>
  <c r="CF10" i="3"/>
  <c r="CE10" i="3"/>
  <c r="CD10" i="3"/>
  <c r="CC10" i="3"/>
  <c r="CB10" i="3"/>
  <c r="CA10" i="3"/>
  <c r="BZ10" i="3"/>
  <c r="CF9" i="3"/>
  <c r="CE9" i="3"/>
  <c r="CD9" i="3"/>
  <c r="CC9" i="3"/>
  <c r="CB9" i="3"/>
  <c r="CA9" i="3"/>
  <c r="BZ9" i="3"/>
  <c r="CF8" i="3"/>
  <c r="CE8" i="3"/>
  <c r="CD8" i="3"/>
  <c r="CC8" i="3"/>
  <c r="CB8" i="3"/>
  <c r="CA8" i="3"/>
  <c r="BZ8" i="3"/>
  <c r="I45" i="6" l="1"/>
  <c r="CE12" i="3"/>
  <c r="CC11" i="3"/>
  <c r="CA11" i="3"/>
  <c r="CE11" i="3"/>
  <c r="CF11" i="3"/>
  <c r="CB11" i="3"/>
  <c r="BZ12" i="3"/>
  <c r="CD12" i="3"/>
  <c r="CA12" i="3"/>
  <c r="BZ11" i="3"/>
  <c r="CD11" i="3"/>
  <c r="CB12" i="3"/>
  <c r="CF12" i="3"/>
  <c r="CC12" i="3"/>
  <c r="L22" i="1"/>
  <c r="E11" i="7" l="1"/>
  <c r="E12" i="7"/>
  <c r="F87" i="1" s="1"/>
  <c r="E13" i="7"/>
  <c r="F88" i="1" s="1"/>
  <c r="E14" i="7"/>
  <c r="F89" i="1" s="1"/>
  <c r="E15" i="7"/>
  <c r="F90" i="1" s="1"/>
  <c r="E16" i="7"/>
  <c r="G85" i="1" s="1"/>
  <c r="E17" i="7"/>
  <c r="G86" i="1" s="1"/>
  <c r="E18" i="7"/>
  <c r="G87" i="1" s="1"/>
  <c r="E19" i="7"/>
  <c r="G88" i="1" s="1"/>
  <c r="E20" i="7"/>
  <c r="G89" i="1" s="1"/>
  <c r="E21" i="7"/>
  <c r="G90" i="1" s="1"/>
  <c r="E22" i="7"/>
  <c r="E23" i="7"/>
  <c r="H87" i="1" l="1"/>
  <c r="H85" i="1"/>
  <c r="H86" i="1"/>
  <c r="H88" i="1"/>
  <c r="H89" i="1"/>
  <c r="H90" i="1"/>
  <c r="I89" i="1"/>
  <c r="I86" i="1"/>
  <c r="I90" i="1"/>
  <c r="I87" i="1"/>
  <c r="I85" i="1"/>
  <c r="I88" i="1"/>
  <c r="F11" i="7"/>
  <c r="F76" i="1" s="1"/>
  <c r="F86" i="1"/>
  <c r="F22" i="7"/>
  <c r="F23" i="7"/>
  <c r="F16" i="7"/>
  <c r="G75" i="1" s="1"/>
  <c r="G95" i="1" s="1"/>
  <c r="F21" i="7"/>
  <c r="G80" i="1" s="1"/>
  <c r="G100" i="1" s="1"/>
  <c r="F20" i="7"/>
  <c r="G79" i="1" s="1"/>
  <c r="G99" i="1" s="1"/>
  <c r="F19" i="7"/>
  <c r="G78" i="1" s="1"/>
  <c r="G98" i="1" s="1"/>
  <c r="F15" i="7"/>
  <c r="F80" i="1" s="1"/>
  <c r="F100" i="1" s="1"/>
  <c r="F18" i="7"/>
  <c r="G77" i="1" s="1"/>
  <c r="G97" i="1" s="1"/>
  <c r="F17" i="7"/>
  <c r="G76" i="1" s="1"/>
  <c r="G96" i="1" s="1"/>
  <c r="F14" i="7"/>
  <c r="F79" i="1" s="1"/>
  <c r="F99" i="1" s="1"/>
  <c r="F13" i="7"/>
  <c r="F78" i="1" s="1"/>
  <c r="F98" i="1" s="1"/>
  <c r="F12" i="7"/>
  <c r="F77" i="1" s="1"/>
  <c r="F97" i="1" s="1"/>
  <c r="F34" i="6"/>
  <c r="E34" i="6"/>
  <c r="CK3" i="3" a="1"/>
  <c r="CP3" i="3" s="1"/>
  <c r="G33" i="6"/>
  <c r="H33" i="6" s="1"/>
  <c r="G32" i="6"/>
  <c r="H32" i="6" s="1"/>
  <c r="G31" i="6"/>
  <c r="I31" i="6" s="1"/>
  <c r="G30" i="6"/>
  <c r="H30" i="6" s="1"/>
  <c r="G29" i="6"/>
  <c r="H29" i="6" s="1"/>
  <c r="G28" i="6"/>
  <c r="I28" i="6" s="1"/>
  <c r="F96" i="1" l="1"/>
  <c r="I77" i="1"/>
  <c r="I97" i="1" s="1"/>
  <c r="I75" i="1"/>
  <c r="I95" i="1" s="1"/>
  <c r="I80" i="1"/>
  <c r="I100" i="1" s="1"/>
  <c r="I78" i="1"/>
  <c r="I98" i="1" s="1"/>
  <c r="I79" i="1"/>
  <c r="I99" i="1" s="1"/>
  <c r="I76" i="1"/>
  <c r="I96" i="1" s="1"/>
  <c r="H79" i="1"/>
  <c r="H99" i="1" s="1"/>
  <c r="H76" i="1"/>
  <c r="H96" i="1" s="1"/>
  <c r="H80" i="1"/>
  <c r="H100" i="1" s="1"/>
  <c r="H77" i="1"/>
  <c r="H97" i="1" s="1"/>
  <c r="H75" i="1"/>
  <c r="H95" i="1" s="1"/>
  <c r="J95" i="1" s="1"/>
  <c r="H78" i="1"/>
  <c r="H98" i="1" s="1"/>
  <c r="CO3" i="3"/>
  <c r="CN3" i="3"/>
  <c r="CM3" i="3"/>
  <c r="CL3" i="3"/>
  <c r="CK3" i="3"/>
  <c r="CQ3" i="3"/>
  <c r="H28" i="6"/>
  <c r="I33" i="6"/>
  <c r="I29" i="6"/>
  <c r="G34" i="6"/>
  <c r="I34" i="6" s="1"/>
  <c r="I30" i="6"/>
  <c r="H31" i="6"/>
  <c r="I32" i="6"/>
  <c r="BV8" i="3"/>
  <c r="BV9" i="3"/>
  <c r="BV10" i="3"/>
  <c r="J100" i="1" l="1"/>
  <c r="J96" i="1"/>
  <c r="J99" i="1"/>
  <c r="J97" i="1"/>
  <c r="J98" i="1"/>
  <c r="H34" i="6"/>
  <c r="CK4" i="3" s="1" a="1"/>
  <c r="BV12" i="3"/>
  <c r="BV11" i="3"/>
  <c r="CK2" i="3"/>
  <c r="CL2" i="3"/>
  <c r="CM2" i="3"/>
  <c r="CN2" i="3"/>
  <c r="CO2" i="3"/>
  <c r="CP2" i="3"/>
  <c r="CJ2" i="3"/>
  <c r="CP10" i="3"/>
  <c r="CO10" i="3"/>
  <c r="CN10" i="3"/>
  <c r="CM10" i="3"/>
  <c r="CL10" i="3"/>
  <c r="CK10" i="3"/>
  <c r="CP9" i="3"/>
  <c r="CO9" i="3"/>
  <c r="CN9" i="3"/>
  <c r="CM9" i="3"/>
  <c r="CL9" i="3"/>
  <c r="CK9" i="3"/>
  <c r="CP8" i="3"/>
  <c r="CO8" i="3"/>
  <c r="CN8" i="3"/>
  <c r="CM8" i="3"/>
  <c r="CL8" i="3"/>
  <c r="CK8" i="3"/>
  <c r="F22" i="6"/>
  <c r="E22" i="6"/>
  <c r="C22" i="6" s="1"/>
  <c r="AE3" i="3" s="1" a="1"/>
  <c r="AJ3" i="3" s="1"/>
  <c r="G21" i="6"/>
  <c r="I21" i="6" s="1"/>
  <c r="G20" i="6"/>
  <c r="I20" i="6" s="1"/>
  <c r="G19" i="6"/>
  <c r="I19" i="6" s="1"/>
  <c r="G18" i="6"/>
  <c r="I18" i="6" s="1"/>
  <c r="G17" i="6"/>
  <c r="H17" i="6" s="1"/>
  <c r="G16" i="6"/>
  <c r="I16" i="6" s="1"/>
  <c r="AE2" i="3"/>
  <c r="AO2" i="3" s="1"/>
  <c r="BB2" i="3" s="1"/>
  <c r="AF2" i="3"/>
  <c r="AP2" i="3" s="1"/>
  <c r="BC2" i="3" s="1"/>
  <c r="AG2" i="3"/>
  <c r="AQ2" i="3" s="1"/>
  <c r="BD2" i="3" s="1"/>
  <c r="AH2" i="3"/>
  <c r="AR2" i="3" s="1"/>
  <c r="BE2" i="3" s="1"/>
  <c r="AI2" i="3"/>
  <c r="AS2" i="3" s="1"/>
  <c r="BF2" i="3" s="1"/>
  <c r="AJ2" i="3"/>
  <c r="AT2" i="3" s="1"/>
  <c r="BG2" i="3" s="1"/>
  <c r="AD2" i="3"/>
  <c r="AJ10" i="3"/>
  <c r="AI10" i="3"/>
  <c r="AH10" i="3"/>
  <c r="AG10" i="3"/>
  <c r="AF10" i="3"/>
  <c r="AE10" i="3"/>
  <c r="AD10" i="3"/>
  <c r="AJ9" i="3"/>
  <c r="AI9" i="3"/>
  <c r="AH9" i="3"/>
  <c r="AG9" i="3"/>
  <c r="AF9" i="3"/>
  <c r="AE9" i="3"/>
  <c r="AD9" i="3"/>
  <c r="AD8" i="3"/>
  <c r="J101" i="1" l="1"/>
  <c r="H20" i="6"/>
  <c r="H19" i="6"/>
  <c r="G22" i="6"/>
  <c r="H22" i="6" s="1"/>
  <c r="H21" i="6"/>
  <c r="CM4" i="3"/>
  <c r="CM6" i="3" s="1"/>
  <c r="CL4" i="3"/>
  <c r="CL6" i="3" s="1"/>
  <c r="CK4" i="3"/>
  <c r="CK6" i="3" s="1"/>
  <c r="CO4" i="3"/>
  <c r="CO6" i="3" s="1"/>
  <c r="CQ5" i="3"/>
  <c r="CM5" i="3"/>
  <c r="CM7" i="3" s="1"/>
  <c r="CL5" i="3"/>
  <c r="CL7" i="3" s="1"/>
  <c r="CK5" i="3"/>
  <c r="CK7" i="3" s="1"/>
  <c r="CP4" i="3"/>
  <c r="CP6" i="3" s="1"/>
  <c r="CN4" i="3"/>
  <c r="CN6" i="3" s="1"/>
  <c r="CP5" i="3"/>
  <c r="CP7" i="3" s="1"/>
  <c r="CO5" i="3"/>
  <c r="CO7" i="3" s="1"/>
  <c r="CN5" i="3"/>
  <c r="CN7" i="3" s="1"/>
  <c r="CQ4" i="3"/>
  <c r="H16" i="6"/>
  <c r="I17" i="6"/>
  <c r="H18" i="6"/>
  <c r="CO12" i="3"/>
  <c r="CM12" i="3"/>
  <c r="CL12" i="3"/>
  <c r="CN12" i="3"/>
  <c r="CK12" i="3"/>
  <c r="CM11" i="3"/>
  <c r="CN11" i="3"/>
  <c r="CP12" i="3"/>
  <c r="CL11" i="3"/>
  <c r="CO11" i="3"/>
  <c r="CP11" i="3"/>
  <c r="CK11" i="3"/>
  <c r="AH11" i="3"/>
  <c r="AF11" i="3"/>
  <c r="AJ11" i="3"/>
  <c r="AI3" i="3"/>
  <c r="AG3" i="3"/>
  <c r="AH3" i="3"/>
  <c r="AF3" i="3"/>
  <c r="AE3" i="3"/>
  <c r="AK3" i="3"/>
  <c r="AI11" i="3"/>
  <c r="AG11" i="3"/>
  <c r="AE11" i="3"/>
  <c r="AD11" i="3"/>
  <c r="AD12" i="3"/>
  <c r="AE12" i="3"/>
  <c r="AF12" i="3"/>
  <c r="AG12" i="3"/>
  <c r="AH12" i="3"/>
  <c r="AI12" i="3"/>
  <c r="AJ12" i="3"/>
  <c r="BR10" i="3"/>
  <c r="BR9" i="3"/>
  <c r="BR8" i="3"/>
  <c r="I22" i="6" l="1"/>
  <c r="AE4" i="3" s="1" a="1"/>
  <c r="AF4" i="3" s="1"/>
  <c r="AF6" i="3" s="1"/>
  <c r="BR11" i="3"/>
  <c r="BR12" i="3"/>
  <c r="BU10" i="3"/>
  <c r="BT10" i="3"/>
  <c r="BS10" i="3"/>
  <c r="BU9" i="3"/>
  <c r="BT9" i="3"/>
  <c r="BS9" i="3"/>
  <c r="BU8" i="3"/>
  <c r="BT8" i="3"/>
  <c r="BS8" i="3"/>
  <c r="AF5" i="3" l="1"/>
  <c r="AF7" i="3" s="1"/>
  <c r="AI5" i="3"/>
  <c r="AI7" i="3" s="1"/>
  <c r="AG5" i="3"/>
  <c r="AG7" i="3" s="1"/>
  <c r="AK4" i="3"/>
  <c r="AK6" i="3" s="1"/>
  <c r="AE4" i="3"/>
  <c r="AE6" i="3" s="1"/>
  <c r="AJ4" i="3"/>
  <c r="AJ6" i="3" s="1"/>
  <c r="AJ5" i="3"/>
  <c r="AJ7" i="3" s="1"/>
  <c r="AI4" i="3"/>
  <c r="AI6" i="3" s="1"/>
  <c r="AK5" i="3"/>
  <c r="AK7" i="3" s="1"/>
  <c r="AE5" i="3"/>
  <c r="AE7" i="3" s="1"/>
  <c r="AH4" i="3"/>
  <c r="AH6" i="3" s="1"/>
  <c r="AH5" i="3"/>
  <c r="AH7" i="3" s="1"/>
  <c r="AG4" i="3"/>
  <c r="AG6" i="3" s="1"/>
  <c r="BU12" i="3"/>
  <c r="BT11" i="3"/>
  <c r="BS11" i="3"/>
  <c r="BS12" i="3"/>
  <c r="BT12" i="3"/>
  <c r="BU11" i="3"/>
  <c r="AU10" i="3" l="1"/>
  <c r="AU9" i="3"/>
  <c r="AU8" i="3"/>
  <c r="K25" i="1"/>
  <c r="AU11" i="3" l="1"/>
  <c r="AU12" i="3"/>
  <c r="D37" i="1" l="1"/>
  <c r="D36" i="1"/>
  <c r="Q3" i="3" s="1" a="1"/>
  <c r="R3" i="3" l="1"/>
  <c r="Q3" i="3"/>
  <c r="AN10" i="3" l="1"/>
  <c r="AN9" i="3"/>
  <c r="AN8" i="3"/>
  <c r="AN11" i="3" l="1"/>
  <c r="AN12" i="3"/>
  <c r="AO10" i="3"/>
  <c r="AP10" i="3"/>
  <c r="AQ10" i="3"/>
  <c r="AR10" i="3"/>
  <c r="AS10" i="3"/>
  <c r="AT10" i="3"/>
  <c r="AO9" i="3"/>
  <c r="AP9" i="3"/>
  <c r="AQ9" i="3"/>
  <c r="AR9" i="3"/>
  <c r="AS9" i="3"/>
  <c r="AT9" i="3"/>
  <c r="AO8" i="3"/>
  <c r="AP8" i="3"/>
  <c r="AQ8" i="3"/>
  <c r="AR8" i="3"/>
  <c r="AS8" i="3"/>
  <c r="AT8" i="3"/>
  <c r="K10" i="3"/>
  <c r="K9" i="3"/>
  <c r="K8" i="3"/>
  <c r="L10" i="3"/>
  <c r="M10" i="3"/>
  <c r="N10" i="3"/>
  <c r="O10" i="3"/>
  <c r="P10" i="3"/>
  <c r="Q10" i="3"/>
  <c r="R10" i="3"/>
  <c r="L9" i="3"/>
  <c r="M9" i="3"/>
  <c r="N9" i="3"/>
  <c r="O9" i="3"/>
  <c r="P9" i="3"/>
  <c r="Q9" i="3"/>
  <c r="R9" i="3"/>
  <c r="L8" i="3"/>
  <c r="M8" i="3"/>
  <c r="N8" i="3"/>
  <c r="O8" i="3"/>
  <c r="P8" i="3"/>
  <c r="Q8" i="3"/>
  <c r="R8" i="3"/>
  <c r="B10" i="3"/>
  <c r="B9" i="3"/>
  <c r="B8" i="3"/>
  <c r="R11" i="3" l="1"/>
  <c r="K12" i="3"/>
  <c r="L11" i="3"/>
  <c r="M11" i="3"/>
  <c r="N12" i="3"/>
  <c r="M12" i="3"/>
  <c r="AS11" i="3"/>
  <c r="AO11" i="3"/>
  <c r="AR11" i="3"/>
  <c r="AQ12" i="3"/>
  <c r="P11" i="3"/>
  <c r="AT12" i="3"/>
  <c r="AP12" i="3"/>
  <c r="B11" i="3"/>
  <c r="Q11" i="3"/>
  <c r="O11" i="3"/>
  <c r="R12" i="3"/>
  <c r="P12" i="3"/>
  <c r="L12" i="3"/>
  <c r="AQ11" i="3"/>
  <c r="AS12" i="3"/>
  <c r="AO12" i="3"/>
  <c r="B12" i="3"/>
  <c r="N11" i="3"/>
  <c r="Q12" i="3"/>
  <c r="O12" i="3"/>
  <c r="K11" i="3"/>
  <c r="AT11" i="3"/>
  <c r="AP11" i="3"/>
  <c r="AR12" i="3"/>
  <c r="F25" i="1"/>
  <c r="G25" i="1"/>
  <c r="H25" i="1"/>
  <c r="I25" i="1"/>
  <c r="J25" i="1"/>
  <c r="E25" i="1"/>
  <c r="C9" i="3" l="1"/>
  <c r="D9" i="3"/>
  <c r="E9" i="3"/>
  <c r="F9" i="3"/>
  <c r="G9" i="3"/>
  <c r="H9" i="3"/>
  <c r="C10" i="3"/>
  <c r="D10" i="3"/>
  <c r="E10" i="3"/>
  <c r="F10" i="3"/>
  <c r="G10" i="3"/>
  <c r="H10" i="3"/>
  <c r="C8" i="3"/>
  <c r="D8" i="3"/>
  <c r="E8" i="3"/>
  <c r="F8" i="3"/>
  <c r="G8" i="3"/>
  <c r="H8" i="3"/>
  <c r="H12" i="3" l="1"/>
  <c r="D12" i="3"/>
  <c r="F11" i="3"/>
  <c r="E11" i="3"/>
  <c r="F12" i="3"/>
  <c r="H11" i="3"/>
  <c r="D11" i="3"/>
  <c r="G12" i="3"/>
  <c r="C12" i="3"/>
  <c r="E12" i="3"/>
  <c r="G11" i="3"/>
  <c r="C11" i="3"/>
  <c r="E37" i="1"/>
  <c r="E36" i="1"/>
  <c r="J12" i="1"/>
  <c r="F30" i="1" s="1"/>
  <c r="F31" i="1" l="1"/>
  <c r="F33" i="1"/>
  <c r="F32" i="1"/>
  <c r="F34" i="1"/>
  <c r="F35" i="1"/>
  <c r="F37" i="1"/>
  <c r="F36" i="1"/>
  <c r="H39" i="1"/>
</calcChain>
</file>

<file path=xl/sharedStrings.xml><?xml version="1.0" encoding="utf-8"?>
<sst xmlns="http://schemas.openxmlformats.org/spreadsheetml/2006/main" count="445" uniqueCount="140">
  <si>
    <t>Warm-up period</t>
  </si>
  <si>
    <t>Time steps</t>
  </si>
  <si>
    <t>Projection period</t>
  </si>
  <si>
    <t>Age LB</t>
  </si>
  <si>
    <t>Frequency</t>
  </si>
  <si>
    <t>Population age distribution</t>
  </si>
  <si>
    <t>Sum</t>
  </si>
  <si>
    <t>Year</t>
  </si>
  <si>
    <t>Years</t>
  </si>
  <si>
    <t>Population size</t>
  </si>
  <si>
    <t>Replications</t>
  </si>
  <si>
    <t>Sexually Inactive</t>
  </si>
  <si>
    <t>Careful sex</t>
  </si>
  <si>
    <t>Seeking Pregnancy</t>
  </si>
  <si>
    <t>Index</t>
  </si>
  <si>
    <t>Annual Birth Rates</t>
  </si>
  <si>
    <t>15-19</t>
  </si>
  <si>
    <t>20-24</t>
  </si>
  <si>
    <t>25-29</t>
  </si>
  <si>
    <t>35-39</t>
  </si>
  <si>
    <t>40-44</t>
  </si>
  <si>
    <t>Prob</t>
  </si>
  <si>
    <t>Population Ave.</t>
  </si>
  <si>
    <t>Calculating the effectivenes of contraceptive methods in each sexual encounter</t>
  </si>
  <si>
    <t>Method</t>
  </si>
  <si>
    <t>Pr{Failure after 1 year of use}</t>
  </si>
  <si>
    <t>ln(1-prob.)</t>
  </si>
  <si>
    <t>Effectiveness in each sexual encounter</t>
  </si>
  <si>
    <t>Hormonal Implant</t>
  </si>
  <si>
    <t>Depo-Provera</t>
  </si>
  <si>
    <t>Birth Control Pill</t>
  </si>
  <si>
    <t>Vaginal Ring</t>
  </si>
  <si>
    <t>IUD, coil, or loop</t>
  </si>
  <si>
    <t>Partner's Condom Use</t>
  </si>
  <si>
    <t>Withdrawal</t>
  </si>
  <si>
    <t>Other Method</t>
  </si>
  <si>
    <t>CDC</t>
  </si>
  <si>
    <t>Median</t>
  </si>
  <si>
    <t>95% L</t>
  </si>
  <si>
    <t>95% U</t>
  </si>
  <si>
    <t>Significance level</t>
  </si>
  <si>
    <t>30-34</t>
  </si>
  <si>
    <t>Pr{contraception}</t>
  </si>
  <si>
    <t>10-14</t>
  </si>
  <si>
    <t>L-Err</t>
  </si>
  <si>
    <t>U-Err</t>
  </si>
  <si>
    <t>Unintended Pregnancies</t>
  </si>
  <si>
    <t>Probability of sucessful pregnancy after a sexual encounter</t>
  </si>
  <si>
    <t>Proportion of People Experiencing Miscarriage</t>
  </si>
  <si>
    <t>Alpha- Modeling Number of Drinks Per Month</t>
  </si>
  <si>
    <t>Beta- Modeling Number of Drinks Per Month</t>
  </si>
  <si>
    <t>Careful Sex</t>
  </si>
  <si>
    <t>Unsafe Sex</t>
  </si>
  <si>
    <t>Proportion of Unintended Pregnancies that are Aborted</t>
  </si>
  <si>
    <t>Unknown</t>
  </si>
  <si>
    <t>Compliance with CDC Recommendations</t>
  </si>
  <si>
    <t>Probability of being in each sexual-behavior category by age</t>
  </si>
  <si>
    <t>Total</t>
  </si>
  <si>
    <t>Pregnant</t>
  </si>
  <si>
    <t>Location</t>
  </si>
  <si>
    <t>Overdispersion</t>
  </si>
  <si>
    <t>Beta</t>
  </si>
  <si>
    <t>Alpha</t>
  </si>
  <si>
    <t>Mean Number of Drinks Per Month</t>
  </si>
  <si>
    <t>% At Risk for Alcohol Exposed Pregnancies</t>
  </si>
  <si>
    <t>L</t>
  </si>
  <si>
    <t>U</t>
  </si>
  <si>
    <t>Mean</t>
  </si>
  <si>
    <t>CDC-L</t>
  </si>
  <si>
    <t>CDC_U</t>
  </si>
  <si>
    <t>% Pregnant</t>
  </si>
  <si>
    <t>Age Group</t>
  </si>
  <si>
    <t>Percentage of People in This Age Group that Are Pregnant</t>
  </si>
  <si>
    <t>Number of People in This Age Group That Declined to Answer Question</t>
  </si>
  <si>
    <t>20- 24</t>
  </si>
  <si>
    <t>25- 29</t>
  </si>
  <si>
    <t>30 - 34</t>
  </si>
  <si>
    <t>35- 39</t>
  </si>
  <si>
    <t>40 - 44</t>
  </si>
  <si>
    <t>Half-Width</t>
  </si>
  <si>
    <t>Prevalence of pregnancy by age group</t>
  </si>
  <si>
    <t>% nonpregnant, nonsterile, not using contraception who had sex last month</t>
  </si>
  <si>
    <t>10</t>
  </si>
  <si>
    <t>Mean monthly number of sexual encounters</t>
  </si>
  <si>
    <t>Alpha- Modeling Monthly Frequency of Sexual Activity</t>
  </si>
  <si>
    <t>Beta- Modeling Monthly Frequency of Sexual Activity</t>
  </si>
  <si>
    <t>Contraception Failure</t>
  </si>
  <si>
    <t>US Pop</t>
  </si>
  <si>
    <t>Survey</t>
  </si>
  <si>
    <t>N</t>
  </si>
  <si>
    <t>%</t>
  </si>
  <si>
    <t>CDC-L-Err</t>
  </si>
  <si>
    <t>CDC-U-Err</t>
  </si>
  <si>
    <t>n</t>
  </si>
  <si>
    <t>% at risk of AEP</t>
  </si>
  <si>
    <t>Number of People in Each Sexual Activity Group</t>
  </si>
  <si>
    <t>Group</t>
  </si>
  <si>
    <t>Sterile</t>
  </si>
  <si>
    <t>Ppl that Provided So Little Information We Weren't Able to Sort Them</t>
  </si>
  <si>
    <t>Total Pregnancies</t>
  </si>
  <si>
    <t>% of pregnancies exposed to alcohol</t>
  </si>
  <si>
    <t>StDev</t>
  </si>
  <si>
    <t>Drinking while Aware of Pregnancy</t>
  </si>
  <si>
    <t>Sexual Activity</t>
  </si>
  <si>
    <t>Drinking Patterns</t>
  </si>
  <si>
    <t>Weighted weekly</t>
  </si>
  <si>
    <t>% of the women that gave birth in the last year</t>
  </si>
  <si>
    <t>Per 1000</t>
  </si>
  <si>
    <t>Adjusting factor for contraceptive effectiveness</t>
  </si>
  <si>
    <t>Inactive</t>
  </si>
  <si>
    <t>% Drank last month</t>
  </si>
  <si>
    <t>Model</t>
  </si>
  <si>
    <t>Consumption (Data)- Survey</t>
  </si>
  <si>
    <t>Data Brief URL: https://www.cdc.gov/nchs/data/databriefs/db173_table.pdf#1</t>
  </si>
  <si>
    <t>No method, sterile, or pregnant</t>
  </si>
  <si>
    <t>Consumption (Excl. Pregnant, No Contraception and Sterilization)</t>
  </si>
  <si>
    <t>Consumption Data- CDC Data Brief (No groups excluded)</t>
  </si>
  <si>
    <t>Proportion of women who drank last 4 weeks in each sexual behavior groups</t>
  </si>
  <si>
    <t>Sexual Behavior Grouping</t>
  </si>
  <si>
    <t xml:space="preserve">Proportion of nonsterile, nonpregnant women who drank last 4 weeks </t>
  </si>
  <si>
    <t xml:space="preserve">Proportion of nonsterile, nonpregnant women who are not using contraception and had sex in the last 4 weeks </t>
  </si>
  <si>
    <t>Prob Stay</t>
  </si>
  <si>
    <t>Proportion:</t>
  </si>
  <si>
    <t>Ratio (prob staying sterile to prevalence)</t>
  </si>
  <si>
    <t>Seeking 
Pregnancy</t>
  </si>
  <si>
    <t>No 
Contraception</t>
  </si>
  <si>
    <t>Distribution in risk-behavior groups (at the end of the projection period)</t>
  </si>
  <si>
    <t>AEP Prevalence</t>
  </si>
  <si>
    <t>AEP Risk (CDC Definition)</t>
  </si>
  <si>
    <t>Survey (n)</t>
  </si>
  <si>
    <t>Survey (%)</t>
  </si>
  <si>
    <t>CDC Compliance Level</t>
  </si>
  <si>
    <t xml:space="preserve">% increase in contraceptive use among "Unsafe Sex" </t>
  </si>
  <si>
    <t>% decrease in contraceptive use among "Careful Sex"</t>
  </si>
  <si>
    <t xml:space="preserve">% Change in contraceptive use </t>
  </si>
  <si>
    <t>Increase</t>
  </si>
  <si>
    <t>Decrease</t>
  </si>
  <si>
    <t>Compliance with CDC Recommendation</t>
  </si>
  <si>
    <t>AEP per 1,000 Pop</t>
  </si>
  <si>
    <t>AEP per 1,000 pop.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</si>
</sst>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"/>
    <numFmt numFmtId="165" formatCode="0.0%"/>
    <numFmt numFmtId="166" formatCode="0.000"/>
    <numFmt numFmtId="167" formatCode="0.0"/>
    <numFmt numFmtId="168" formatCode="0.000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0" xfId="0" applyNumberForma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0" borderId="0" xfId="0" applyFill="1" applyBorder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applyFont="1"/>
    <xf numFmtId="0" fontId="1" fillId="0" borderId="1" xfId="0" applyFont="1" applyBorder="1" applyAlignment="1">
      <alignment horizontal="center" wrapText="1"/>
    </xf>
    <xf numFmtId="166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2" fillId="0" borderId="0" xfId="0" applyNumberFormat="1" applyFont="1" applyBorder="1" applyAlignment="1">
      <alignment horizontal="left" wrapText="1"/>
    </xf>
    <xf numFmtId="0" fontId="2" fillId="0" borderId="2" xfId="0" applyFont="1" applyBorder="1"/>
    <xf numFmtId="0" fontId="2" fillId="0" borderId="0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9" fontId="2" fillId="0" borderId="0" xfId="0" applyNumberFormat="1" applyFont="1" applyAlignment="1">
      <alignment horizontal="center"/>
    </xf>
    <xf numFmtId="9" fontId="2" fillId="0" borderId="0" xfId="0" applyNumberFormat="1" applyFont="1" applyBorder="1" applyAlignment="1">
      <alignment horizontal="center" wrapText="1"/>
    </xf>
    <xf numFmtId="9" fontId="2" fillId="0" borderId="1" xfId="0" applyNumberFormat="1" applyFont="1" applyBorder="1" applyAlignment="1">
      <alignment horizontal="center" wrapText="1"/>
    </xf>
    <xf numFmtId="9" fontId="2" fillId="2" borderId="0" xfId="0" applyNumberFormat="1" applyFont="1" applyFill="1" applyBorder="1" applyAlignment="1">
      <alignment horizontal="center" wrapText="1"/>
    </xf>
    <xf numFmtId="0" fontId="1" fillId="4" borderId="0" xfId="0" applyFont="1" applyFill="1"/>
    <xf numFmtId="0" fontId="2" fillId="4" borderId="0" xfId="0" applyFont="1" applyFill="1"/>
    <xf numFmtId="0" fontId="1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left" wrapText="1"/>
    </xf>
    <xf numFmtId="0" fontId="1" fillId="5" borderId="0" xfId="0" applyFont="1" applyFill="1"/>
    <xf numFmtId="0" fontId="2" fillId="5" borderId="0" xfId="0" applyFont="1" applyFill="1"/>
    <xf numFmtId="0" fontId="1" fillId="0" borderId="0" xfId="0" applyFont="1"/>
    <xf numFmtId="9" fontId="2" fillId="0" borderId="0" xfId="1" applyFont="1"/>
    <xf numFmtId="0" fontId="0" fillId="0" borderId="0" xfId="0" applyFill="1"/>
    <xf numFmtId="0" fontId="0" fillId="0" borderId="1" xfId="0" applyFill="1" applyBorder="1"/>
    <xf numFmtId="166" fontId="0" fillId="0" borderId="0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Fill="1" applyAlignment="1">
      <alignment horizontal="center"/>
    </xf>
    <xf numFmtId="167" fontId="1" fillId="3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166" fontId="0" fillId="0" borderId="0" xfId="0" applyNumberFormat="1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165" fontId="1" fillId="3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  <xf numFmtId="9" fontId="0" fillId="0" borderId="1" xfId="0" applyNumberFormat="1" applyFont="1" applyBorder="1" applyAlignment="1">
      <alignment horizontal="center"/>
    </xf>
    <xf numFmtId="9" fontId="0" fillId="0" borderId="2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  <xf numFmtId="49" fontId="0" fillId="0" borderId="2" xfId="0" applyNumberFormat="1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0" xfId="0" applyFont="1" applyFill="1"/>
    <xf numFmtId="49" fontId="0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4" fillId="0" borderId="0" xfId="0" applyFont="1" applyFill="1" applyAlignment="1">
      <alignment horizontal="right"/>
    </xf>
    <xf numFmtId="1" fontId="0" fillId="0" borderId="0" xfId="0" applyNumberFormat="1" applyFont="1" applyBorder="1" applyAlignment="1">
      <alignment horizontal="center"/>
    </xf>
    <xf numFmtId="167" fontId="0" fillId="0" borderId="0" xfId="0" applyNumberFormat="1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0" fillId="0" borderId="1" xfId="0" applyFont="1" applyFill="1" applyBorder="1"/>
    <xf numFmtId="0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67" fontId="0" fillId="0" borderId="1" xfId="0" applyNumberFormat="1" applyFon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167" fontId="0" fillId="0" borderId="0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wrapText="1"/>
    </xf>
    <xf numFmtId="2" fontId="4" fillId="0" borderId="0" xfId="0" applyNumberFormat="1" applyFont="1" applyFill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165" fontId="6" fillId="0" borderId="0" xfId="0" applyNumberFormat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1" xfId="0" applyBorder="1"/>
    <xf numFmtId="0" fontId="0" fillId="0" borderId="2" xfId="0" applyFont="1" applyBorder="1"/>
    <xf numFmtId="0" fontId="3" fillId="0" borderId="2" xfId="0" applyFont="1" applyBorder="1"/>
    <xf numFmtId="0" fontId="0" fillId="0" borderId="2" xfId="0" applyBorder="1"/>
    <xf numFmtId="2" fontId="2" fillId="0" borderId="0" xfId="0" applyNumberFormat="1" applyFont="1" applyAlignment="1">
      <alignment horizontal="center"/>
    </xf>
    <xf numFmtId="0" fontId="2" fillId="0" borderId="0" xfId="0" applyFont="1" applyFill="1"/>
    <xf numFmtId="0" fontId="0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/>
    <xf numFmtId="2" fontId="2" fillId="0" borderId="0" xfId="0" applyNumberFormat="1" applyFont="1"/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5" fontId="4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49" fontId="4" fillId="0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0" fontId="2" fillId="2" borderId="0" xfId="0" applyNumberFormat="1" applyFont="1" applyFill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center"/>
    </xf>
    <xf numFmtId="1" fontId="7" fillId="0" borderId="1" xfId="0" applyNumberFormat="1" applyFon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8" borderId="1" xfId="0" applyFont="1" applyFill="1" applyBorder="1"/>
    <xf numFmtId="0" fontId="2" fillId="8" borderId="1" xfId="0" applyFont="1" applyFill="1" applyBorder="1"/>
    <xf numFmtId="0" fontId="0" fillId="0" borderId="11" xfId="0" applyFill="1" applyBorder="1"/>
    <xf numFmtId="0" fontId="0" fillId="0" borderId="0" xfId="0" applyFont="1" applyFill="1" applyAlignment="1">
      <alignment horizontal="center" wrapText="1"/>
    </xf>
    <xf numFmtId="167" fontId="2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167" fontId="0" fillId="0" borderId="0" xfId="0" applyNumberFormat="1"/>
    <xf numFmtId="165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/>
    <xf numFmtId="168" fontId="2" fillId="0" borderId="0" xfId="0" applyNumberFormat="1" applyFont="1"/>
    <xf numFmtId="0" fontId="4" fillId="0" borderId="0" xfId="0" applyFont="1" applyFill="1" applyAlignment="1">
      <alignment horizontal="center"/>
    </xf>
    <xf numFmtId="0" fontId="0" fillId="0" borderId="0" xfId="0" applyBorder="1" applyAlignment="1">
      <alignment horizontal="left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1" fillId="0" borderId="2" xfId="0" applyFont="1" applyBorder="1"/>
    <xf numFmtId="0" fontId="0" fillId="0" borderId="0" xfId="0" applyFill="1" applyAlignment="1">
      <alignment horizontal="center"/>
    </xf>
    <xf numFmtId="9" fontId="0" fillId="0" borderId="0" xfId="1" applyFont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10" fontId="0" fillId="0" borderId="0" xfId="0" applyNumberFormat="1" applyFont="1" applyAlignment="1">
      <alignment horizontal="center"/>
    </xf>
    <xf numFmtId="10" fontId="2" fillId="0" borderId="0" xfId="1" applyNumberFormat="1" applyFont="1" applyAlignment="1">
      <alignment horizontal="center"/>
    </xf>
    <xf numFmtId="10" fontId="2" fillId="0" borderId="11" xfId="0" applyNumberFormat="1" applyFont="1" applyBorder="1" applyAlignment="1">
      <alignment horizontal="center"/>
    </xf>
    <xf numFmtId="0" fontId="2" fillId="0" borderId="0" xfId="0" applyNumberFormat="1" applyFont="1" applyBorder="1"/>
    <xf numFmtId="0" fontId="10" fillId="0" borderId="0" xfId="0" applyNumberFormat="1" applyFont="1" applyBorder="1"/>
    <xf numFmtId="0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Fill="1"/>
    <xf numFmtId="0" fontId="0" fillId="0" borderId="11" xfId="0" applyFill="1" applyBorder="1" applyAlignment="1">
      <alignment horizontal="center"/>
    </xf>
    <xf numFmtId="0" fontId="0" fillId="0" borderId="2" xfId="0" applyFont="1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NumberFormat="1" applyFont="1" applyFill="1" applyBorder="1" applyAlignment="1">
      <alignment wrapText="1"/>
    </xf>
    <xf numFmtId="0" fontId="1" fillId="4" borderId="0" xfId="0" applyNumberFormat="1" applyFont="1" applyFill="1"/>
    <xf numFmtId="165" fontId="0" fillId="9" borderId="0" xfId="0" applyNumberFormat="1" applyFont="1" applyFill="1" applyBorder="1" applyAlignment="1">
      <alignment horizontal="center" wrapText="1"/>
    </xf>
    <xf numFmtId="165" fontId="2" fillId="9" borderId="0" xfId="0" applyNumberFormat="1" applyFont="1" applyFill="1" applyBorder="1" applyAlignment="1">
      <alignment horizontal="center" wrapText="1"/>
    </xf>
    <xf numFmtId="0" fontId="0" fillId="4" borderId="0" xfId="0" applyFont="1" applyFill="1"/>
    <xf numFmtId="165" fontId="2" fillId="4" borderId="0" xfId="0" applyNumberFormat="1" applyFont="1" applyFill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66" fontId="0" fillId="0" borderId="0" xfId="0" applyNumberFormat="1"/>
    <xf numFmtId="165" fontId="2" fillId="4" borderId="0" xfId="0" applyNumberFormat="1" applyFont="1" applyFill="1"/>
    <xf numFmtId="165" fontId="2" fillId="0" borderId="0" xfId="0" applyNumberFormat="1" applyFont="1" applyFill="1" applyBorder="1" applyAlignment="1">
      <alignment horizontal="center" wrapText="1"/>
    </xf>
    <xf numFmtId="165" fontId="11" fillId="0" borderId="0" xfId="0" applyNumberFormat="1" applyFont="1" applyFill="1" applyBorder="1" applyAlignment="1">
      <alignment horizontal="center" wrapText="1"/>
    </xf>
    <xf numFmtId="10" fontId="0" fillId="7" borderId="0" xfId="1" applyNumberFormat="1" applyFont="1" applyFill="1" applyAlignment="1">
      <alignment horizontal="center"/>
    </xf>
    <xf numFmtId="10" fontId="0" fillId="7" borderId="1" xfId="1" applyNumberFormat="1" applyFont="1" applyFill="1" applyBorder="1" applyAlignment="1">
      <alignment horizontal="center"/>
    </xf>
    <xf numFmtId="165" fontId="0" fillId="7" borderId="0" xfId="1" applyNumberFormat="1" applyFont="1" applyFill="1" applyAlignment="1">
      <alignment horizontal="center"/>
    </xf>
    <xf numFmtId="165" fontId="2" fillId="7" borderId="0" xfId="1" applyNumberFormat="1" applyFont="1" applyFill="1" applyAlignment="1">
      <alignment horizontal="center"/>
    </xf>
    <xf numFmtId="165" fontId="0" fillId="7" borderId="1" xfId="1" applyNumberFormat="1" applyFont="1" applyFill="1" applyBorder="1" applyAlignment="1">
      <alignment horizontal="center"/>
    </xf>
    <xf numFmtId="165" fontId="2" fillId="7" borderId="1" xfId="1" applyNumberFormat="1" applyFont="1" applyFill="1" applyBorder="1" applyAlignment="1">
      <alignment horizontal="center"/>
    </xf>
    <xf numFmtId="10" fontId="2" fillId="7" borderId="0" xfId="1" applyNumberFormat="1" applyFont="1" applyFill="1" applyAlignment="1">
      <alignment horizontal="center"/>
    </xf>
    <xf numFmtId="10" fontId="2" fillId="7" borderId="0" xfId="1" applyNumberFormat="1" applyFont="1" applyFill="1" applyBorder="1" applyAlignment="1">
      <alignment horizontal="center"/>
    </xf>
    <xf numFmtId="10" fontId="0" fillId="7" borderId="0" xfId="1" applyNumberFormat="1" applyFont="1" applyFill="1" applyBorder="1" applyAlignment="1">
      <alignment horizontal="center"/>
    </xf>
    <xf numFmtId="10" fontId="8" fillId="7" borderId="1" xfId="1" applyNumberFormat="1" applyFont="1" applyFill="1" applyBorder="1" applyAlignment="1">
      <alignment horizontal="center"/>
    </xf>
    <xf numFmtId="10" fontId="2" fillId="7" borderId="0" xfId="0" applyNumberFormat="1" applyFont="1" applyFill="1" applyAlignment="1">
      <alignment horizontal="center"/>
    </xf>
    <xf numFmtId="166" fontId="0" fillId="7" borderId="0" xfId="0" applyNumberFormat="1" applyFont="1" applyFill="1" applyBorder="1" applyAlignment="1">
      <alignment horizontal="center"/>
    </xf>
    <xf numFmtId="167" fontId="0" fillId="7" borderId="0" xfId="0" applyNumberFormat="1" applyFill="1" applyAlignment="1">
      <alignment horizontal="center"/>
    </xf>
    <xf numFmtId="9" fontId="2" fillId="0" borderId="0" xfId="1" applyFont="1" applyAlignment="1">
      <alignment horizontal="center"/>
    </xf>
    <xf numFmtId="167" fontId="0" fillId="7" borderId="0" xfId="0" applyNumberForma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7" fontId="0" fillId="7" borderId="1" xfId="0" applyNumberFormat="1" applyFill="1" applyBorder="1" applyAlignment="1">
      <alignment horizontal="center"/>
    </xf>
    <xf numFmtId="166" fontId="0" fillId="7" borderId="1" xfId="0" applyNumberFormat="1" applyFont="1" applyFill="1" applyBorder="1" applyAlignment="1">
      <alignment horizontal="center"/>
    </xf>
    <xf numFmtId="0" fontId="0" fillId="6" borderId="0" xfId="0" applyFill="1" applyBorder="1" applyAlignment="1">
      <alignment wrapText="1"/>
    </xf>
    <xf numFmtId="9" fontId="0" fillId="6" borderId="0" xfId="0" applyNumberFormat="1" applyFill="1" applyBorder="1" applyAlignment="1">
      <alignment horizontal="center" vertical="top"/>
    </xf>
    <xf numFmtId="0" fontId="0" fillId="2" borderId="0" xfId="0" applyFill="1" applyBorder="1"/>
    <xf numFmtId="3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0" borderId="0" xfId="0" applyFill="1" applyBorder="1" applyAlignment="1">
      <alignment wrapText="1"/>
    </xf>
    <xf numFmtId="165" fontId="0" fillId="10" borderId="0" xfId="0" applyNumberFormat="1" applyFill="1" applyBorder="1" applyAlignment="1">
      <alignment horizontal="center" vertical="top"/>
    </xf>
    <xf numFmtId="0" fontId="0" fillId="11" borderId="0" xfId="0" applyFill="1" applyBorder="1" applyAlignment="1">
      <alignment wrapText="1"/>
    </xf>
    <xf numFmtId="165" fontId="0" fillId="11" borderId="0" xfId="0" applyNumberFormat="1" applyFill="1" applyBorder="1" applyAlignment="1">
      <alignment horizontal="center" vertical="top"/>
    </xf>
    <xf numFmtId="9" fontId="0" fillId="6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9" fontId="0" fillId="6" borderId="1" xfId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9" fontId="0" fillId="6" borderId="11" xfId="1" applyFont="1" applyFill="1" applyBorder="1" applyAlignment="1">
      <alignment horizontal="center"/>
    </xf>
    <xf numFmtId="0" fontId="0" fillId="6" borderId="11" xfId="0" applyFill="1" applyBorder="1"/>
    <xf numFmtId="0" fontId="0" fillId="6" borderId="0" xfId="0" applyFill="1" applyBorder="1" applyAlignment="1">
      <alignment horizontal="center"/>
    </xf>
    <xf numFmtId="9" fontId="0" fillId="6" borderId="0" xfId="1" applyFont="1" applyFill="1" applyBorder="1" applyAlignment="1">
      <alignment horizontal="center"/>
    </xf>
    <xf numFmtId="0" fontId="0" fillId="6" borderId="0" xfId="0" applyFill="1" applyBorder="1"/>
    <xf numFmtId="0" fontId="0" fillId="6" borderId="1" xfId="0" applyFill="1" applyBorder="1"/>
    <xf numFmtId="0" fontId="1" fillId="0" borderId="2" xfId="0" applyFont="1" applyFill="1" applyBorder="1" applyAlignment="1"/>
    <xf numFmtId="3" fontId="1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</a:t>
            </a:r>
            <a:r>
              <a:rPr lang="en-US" baseline="0"/>
              <a:t> Birth Rate (Per 1,000 Women)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CDC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val>
            <c:numRef>
              <c:f>Outcomes!$C$3:$H$3</c:f>
              <c:numCache>
                <c:formatCode>General</c:formatCode>
                <c:ptCount val="6"/>
                <c:pt idx="0">
                  <c:v>24</c:v>
                </c:pt>
                <c:pt idx="1">
                  <c:v>90</c:v>
                </c:pt>
                <c:pt idx="2">
                  <c:v>108.3</c:v>
                </c:pt>
                <c:pt idx="3">
                  <c:v>96.5</c:v>
                </c:pt>
                <c:pt idx="4">
                  <c:v>45.9</c:v>
                </c:pt>
                <c:pt idx="5">
                  <c:v>10.199999999999999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8A-4224-B5E4-71E327DE7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Outcomes!$C$12:$H$12</c:f>
                <c:numCache>
                  <c:formatCode>General</c:formatCode>
                  <c:ptCount val="6"/>
                  <c:pt idx="0">
                    <c:v>37.177100875669694</c:v>
                  </c:pt>
                  <c:pt idx="1">
                    <c:v>32.894721426711783</c:v>
                  </c:pt>
                  <c:pt idx="2">
                    <c:v>41.254140376225124</c:v>
                  </c:pt>
                  <c:pt idx="3">
                    <c:v>45.882748013578869</c:v>
                  </c:pt>
                  <c:pt idx="4">
                    <c:v>27.880529120241825</c:v>
                  </c:pt>
                  <c:pt idx="5">
                    <c:v>19.823256712381657</c:v>
                  </c:pt>
                </c:numCache>
              </c:numRef>
            </c:plus>
            <c:minus>
              <c:numRef>
                <c:f>Outcomes!$C$11:$H$11</c:f>
                <c:numCache>
                  <c:formatCode>General</c:formatCode>
                  <c:ptCount val="6"/>
                  <c:pt idx="0">
                    <c:v>20.118693747493822</c:v>
                  </c:pt>
                  <c:pt idx="1">
                    <c:v>26.951208156906564</c:v>
                  </c:pt>
                  <c:pt idx="2">
                    <c:v>26.404366588820555</c:v>
                  </c:pt>
                  <c:pt idx="3">
                    <c:v>29.130799761189095</c:v>
                  </c:pt>
                  <c:pt idx="4">
                    <c:v>20.618800188946622</c:v>
                  </c:pt>
                  <c:pt idx="5">
                    <c:v>0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Outcomes!$C$2:$H$2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Outcomes!$C$8:$H$8</c:f>
              <c:numCache>
                <c:formatCode>0</c:formatCode>
                <c:ptCount val="6"/>
                <c:pt idx="0">
                  <c:v>29.327783129214254</c:v>
                </c:pt>
                <c:pt idx="1">
                  <c:v>47.904191616766468</c:v>
                </c:pt>
                <c:pt idx="2">
                  <c:v>56.107129019759782</c:v>
                </c:pt>
                <c:pt idx="3">
                  <c:v>51.44368957407891</c:v>
                </c:pt>
                <c:pt idx="4">
                  <c:v>20.618800188946622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8A-4224-B5E4-71E327DE7A77}"/>
            </c:ext>
          </c:extLst>
        </c:ser>
        <c:ser>
          <c:idx val="2"/>
          <c:order val="2"/>
          <c:tx>
            <c:v>Survey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Support!$J$4:$J$9</c:f>
              <c:numCache>
                <c:formatCode>0.0</c:formatCode>
                <c:ptCount val="6"/>
                <c:pt idx="0">
                  <c:v>23.762376237623762</c:v>
                </c:pt>
                <c:pt idx="1">
                  <c:v>103.37552742616033</c:v>
                </c:pt>
                <c:pt idx="2">
                  <c:v>117.64705882352941</c:v>
                </c:pt>
                <c:pt idx="3">
                  <c:v>94.357976653696497</c:v>
                </c:pt>
                <c:pt idx="4">
                  <c:v>59.838895281933254</c:v>
                </c:pt>
                <c:pt idx="5">
                  <c:v>14.120667522464698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32-4378-A4C5-13ADC8333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Annual Unintended Pregnancies </a:t>
            </a:r>
          </a:p>
          <a:p>
            <a:pPr>
              <a:defRPr/>
            </a:pPr>
            <a:r>
              <a:rPr lang="en-US" sz="1400" b="0" i="0" baseline="0">
                <a:effectLst/>
              </a:rPr>
              <a:t>(Per 100 Women)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CDC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cat>
            <c:strRef>
              <c:f>Outcomes!$K$2:$R$2</c:f>
              <c:strCache>
                <c:ptCount val="8"/>
                <c:pt idx="0">
                  <c:v>Hormonal Implant</c:v>
                </c:pt>
                <c:pt idx="1">
                  <c:v>Depo-Provera</c:v>
                </c:pt>
                <c:pt idx="2">
                  <c:v>Birth Control Pill</c:v>
                </c:pt>
                <c:pt idx="3">
                  <c:v>Vaginal Ring</c:v>
                </c:pt>
                <c:pt idx="4">
                  <c:v>IUD, coil, or loop</c:v>
                </c:pt>
                <c:pt idx="5">
                  <c:v>Partner's Condom Use</c:v>
                </c:pt>
                <c:pt idx="6">
                  <c:v>Withdrawal</c:v>
                </c:pt>
                <c:pt idx="7">
                  <c:v>Other Method</c:v>
                </c:pt>
              </c:strCache>
            </c:strRef>
          </c:cat>
          <c:val>
            <c:numRef>
              <c:f>Outcomes!$K$3:$R$3</c:f>
              <c:numCache>
                <c:formatCode>General</c:formatCode>
                <c:ptCount val="8"/>
                <c:pt idx="0">
                  <c:v>0.05</c:v>
                </c:pt>
                <c:pt idx="1">
                  <c:v>6</c:v>
                </c:pt>
                <c:pt idx="2">
                  <c:v>9</c:v>
                </c:pt>
                <c:pt idx="3">
                  <c:v>9</c:v>
                </c:pt>
                <c:pt idx="4">
                  <c:v>0.05</c:v>
                </c:pt>
                <c:pt idx="5">
                  <c:v>18</c:v>
                </c:pt>
                <c:pt idx="6">
                  <c:v>22</c:v>
                </c:pt>
                <c:pt idx="7">
                  <c:v>18.670000000000002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A7-4FDB-909E-528E32400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 - Median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Outcomes!$K$12:$R$12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10.721611721611696</c:v>
                  </c:pt>
                  <c:pt idx="2">
                    <c:v>4.7095831928996681</c:v>
                  </c:pt>
                  <c:pt idx="3">
                    <c:v>16.287878787878789</c:v>
                  </c:pt>
                  <c:pt idx="4">
                    <c:v>0.97587093089663035</c:v>
                  </c:pt>
                  <c:pt idx="5">
                    <c:v>7.9377579606937338</c:v>
                  </c:pt>
                  <c:pt idx="6">
                    <c:v>14.758159538117113</c:v>
                  </c:pt>
                  <c:pt idx="7">
                    <c:v>14.583333333333329</c:v>
                  </c:pt>
                </c:numCache>
              </c:numRef>
            </c:plus>
            <c:minus>
              <c:numRef>
                <c:f>Outcomes!$K$11:$R$11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5.0641025641025639</c:v>
                  </c:pt>
                  <c:pt idx="2">
                    <c:v>2.7803819960744658</c:v>
                  </c:pt>
                  <c:pt idx="3">
                    <c:v>8.712121212121211</c:v>
                  </c:pt>
                  <c:pt idx="4">
                    <c:v>0</c:v>
                  </c:pt>
                  <c:pt idx="5">
                    <c:v>7.4496707025969933</c:v>
                  </c:pt>
                  <c:pt idx="6">
                    <c:v>10.63319530710835</c:v>
                  </c:pt>
                  <c:pt idx="7">
                    <c:v>18.75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Outcomes!$K$2:$R$2</c:f>
              <c:strCache>
                <c:ptCount val="8"/>
                <c:pt idx="0">
                  <c:v>Hormonal Implant</c:v>
                </c:pt>
                <c:pt idx="1">
                  <c:v>Depo-Provera</c:v>
                </c:pt>
                <c:pt idx="2">
                  <c:v>Birth Control Pill</c:v>
                </c:pt>
                <c:pt idx="3">
                  <c:v>Vaginal Ring</c:v>
                </c:pt>
                <c:pt idx="4">
                  <c:v>IUD, coil, or loop</c:v>
                </c:pt>
                <c:pt idx="5">
                  <c:v>Partner's Condom Use</c:v>
                </c:pt>
                <c:pt idx="6">
                  <c:v>Withdrawal</c:v>
                </c:pt>
                <c:pt idx="7">
                  <c:v>Other Method</c:v>
                </c:pt>
              </c:strCache>
            </c:strRef>
          </c:cat>
          <c:val>
            <c:numRef>
              <c:f>Outcomes!$K$8:$R$8</c:f>
              <c:numCache>
                <c:formatCode>General</c:formatCode>
                <c:ptCount val="8"/>
                <c:pt idx="0">
                  <c:v>0</c:v>
                </c:pt>
                <c:pt idx="1">
                  <c:v>5.0641025641025639</c:v>
                </c:pt>
                <c:pt idx="2">
                  <c:v>8.708291203235591</c:v>
                </c:pt>
                <c:pt idx="3">
                  <c:v>8.712121212121211</c:v>
                </c:pt>
                <c:pt idx="4">
                  <c:v>0</c:v>
                </c:pt>
                <c:pt idx="5">
                  <c:v>16.590214067278289</c:v>
                </c:pt>
                <c:pt idx="6">
                  <c:v>19.722222222222221</c:v>
                </c:pt>
                <c:pt idx="7">
                  <c:v>18.75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A7-4FDB-909E-528E32400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Risk of Alcohol Exposed Pregnancy 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CDC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Outcomes!$AO$7:$AU$7</c:f>
                <c:numCache>
                  <c:formatCode>General</c:formatCode>
                  <c:ptCount val="7"/>
                  <c:pt idx="0">
                    <c:v>7.7808516461419612E-3</c:v>
                  </c:pt>
                  <c:pt idx="1">
                    <c:v>1.4860065287659839E-2</c:v>
                  </c:pt>
                  <c:pt idx="2">
                    <c:v>1.8382815850732384E-2</c:v>
                  </c:pt>
                  <c:pt idx="3">
                    <c:v>2.359370190597436E-2</c:v>
                  </c:pt>
                  <c:pt idx="4">
                    <c:v>2.5734716091490265E-2</c:v>
                  </c:pt>
                  <c:pt idx="5">
                    <c:v>3.4322718360082966E-2</c:v>
                  </c:pt>
                  <c:pt idx="6">
                    <c:v>7.821003089968151E-3</c:v>
                  </c:pt>
                </c:numCache>
              </c:numRef>
            </c:plus>
            <c:minus>
              <c:numRef>
                <c:f>Outcomes!$AO$6:$AU$6</c:f>
                <c:numCache>
                  <c:formatCode>General</c:formatCode>
                  <c:ptCount val="7"/>
                  <c:pt idx="0">
                    <c:v>7.7808516461419595E-3</c:v>
                  </c:pt>
                  <c:pt idx="1">
                    <c:v>1.4860065287659839E-2</c:v>
                  </c:pt>
                  <c:pt idx="2">
                    <c:v>1.8382815850732384E-2</c:v>
                  </c:pt>
                  <c:pt idx="3">
                    <c:v>2.3593701905974346E-2</c:v>
                  </c:pt>
                  <c:pt idx="4">
                    <c:v>2.5734716091490265E-2</c:v>
                  </c:pt>
                  <c:pt idx="5">
                    <c:v>3.4322718360082966E-2</c:v>
                  </c:pt>
                  <c:pt idx="6">
                    <c:v>7.821003089968151E-3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cat>
            <c:strRef>
              <c:f>Outcomes!$AO$2:$AU$2</c:f>
              <c:strCache>
                <c:ptCount val="7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Total</c:v>
                </c:pt>
              </c:strCache>
            </c:strRef>
          </c:cat>
          <c:val>
            <c:numRef>
              <c:f>Outcomes!$AO$3:$AU$3</c:f>
              <c:numCache>
                <c:formatCode>0.0%</c:formatCode>
                <c:ptCount val="7"/>
                <c:pt idx="0">
                  <c:v>1.5495867768595042E-2</c:v>
                </c:pt>
                <c:pt idx="1">
                  <c:v>5.1643192488262914E-2</c:v>
                </c:pt>
                <c:pt idx="2">
                  <c:v>8.0664294187425864E-2</c:v>
                </c:pt>
                <c:pt idx="3">
                  <c:v>0.11966987620357634</c:v>
                </c:pt>
                <c:pt idx="4">
                  <c:v>0.10280373831775701</c:v>
                </c:pt>
                <c:pt idx="5">
                  <c:v>0.13008130081300814</c:v>
                </c:pt>
                <c:pt idx="6">
                  <c:v>7.3823940381928271E-2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E9-4DA8-B51F-2FE30CFEE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 - Median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Outcomes!$AO$12:$AU$12</c:f>
                <c:numCache>
                  <c:formatCode>General</c:formatCode>
                  <c:ptCount val="7"/>
                  <c:pt idx="0">
                    <c:v>6.1051809424628985E-3</c:v>
                  </c:pt>
                  <c:pt idx="1">
                    <c:v>1.6625032497837786E-2</c:v>
                  </c:pt>
                  <c:pt idx="2">
                    <c:v>3.0702205756234772E-2</c:v>
                  </c:pt>
                  <c:pt idx="3">
                    <c:v>3.2665934731106974E-2</c:v>
                  </c:pt>
                  <c:pt idx="4">
                    <c:v>4.9354225685275518E-2</c:v>
                  </c:pt>
                  <c:pt idx="5">
                    <c:v>6.6470888491512697E-2</c:v>
                  </c:pt>
                  <c:pt idx="6">
                    <c:v>1.0311836722195676E-2</c:v>
                  </c:pt>
                </c:numCache>
              </c:numRef>
            </c:plus>
            <c:minus>
              <c:numRef>
                <c:f>Outcomes!$AO$11:$AU$11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6.8030359126249537E-3</c:v>
                  </c:pt>
                  <c:pt idx="2">
                    <c:v>2.485334979932078E-2</c:v>
                  </c:pt>
                  <c:pt idx="3">
                    <c:v>2.8949507893862234E-2</c:v>
                  </c:pt>
                  <c:pt idx="4">
                    <c:v>3.955422928247207E-2</c:v>
                  </c:pt>
                  <c:pt idx="5">
                    <c:v>3.4785238959467633E-2</c:v>
                  </c:pt>
                  <c:pt idx="6">
                    <c:v>1.1421847908693038E-2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Outcomes!$AO$2:$AU$2</c:f>
              <c:strCache>
                <c:ptCount val="7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Total</c:v>
                </c:pt>
              </c:strCache>
            </c:strRef>
          </c:cat>
          <c:val>
            <c:numRef>
              <c:f>Outcomes!$AO$8:$AU$8</c:f>
              <c:numCache>
                <c:formatCode>0.0%</c:formatCode>
                <c:ptCount val="7"/>
                <c:pt idx="0">
                  <c:v>0</c:v>
                </c:pt>
                <c:pt idx="1">
                  <c:v>6.8030359126249537E-3</c:v>
                </c:pt>
                <c:pt idx="2">
                  <c:v>2.485334979932078E-2</c:v>
                </c:pt>
                <c:pt idx="3">
                  <c:v>3.6881715555152558E-2</c:v>
                </c:pt>
                <c:pt idx="4">
                  <c:v>4.9262279169093384E-2</c:v>
                </c:pt>
                <c:pt idx="5">
                  <c:v>3.4785238959467633E-2</c:v>
                </c:pt>
                <c:pt idx="6" formatCode="0.0">
                  <c:v>2.3870215335915698E-2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E9-4DA8-B51F-2FE30CFEE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 Pregnancies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Outcomes!$AW$12</c:f>
                <c:numCache>
                  <c:formatCode>General</c:formatCode>
                  <c:ptCount val="1"/>
                  <c:pt idx="0">
                    <c:v>18.524999999999991</c:v>
                  </c:pt>
                </c:numCache>
              </c:numRef>
            </c:plus>
            <c:minus>
              <c:numRef>
                <c:f>Outcomes!$AW$11</c:f>
                <c:numCache>
                  <c:formatCode>General</c:formatCode>
                  <c:ptCount val="1"/>
                  <c:pt idx="0">
                    <c:v>12.524999999999999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Outcomes!$AW$2</c:f>
              <c:strCache>
                <c:ptCount val="1"/>
                <c:pt idx="0">
                  <c:v>Total Pregnancies</c:v>
                </c:pt>
              </c:strCache>
            </c:strRef>
          </c:cat>
          <c:val>
            <c:numRef>
              <c:f>Outcomes!$AW$8</c:f>
              <c:numCache>
                <c:formatCode>0.0</c:formatCode>
                <c:ptCount val="1"/>
                <c:pt idx="0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A1-4AEF-80AA-C210798AB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Percentage Drank Last Month 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Survey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Outcomes!$BR$6:$BW$6</c:f>
                <c:numCache>
                  <c:formatCode>General</c:formatCode>
                  <c:ptCount val="6"/>
                  <c:pt idx="0">
                    <c:v>2.8688907789015672E-2</c:v>
                  </c:pt>
                  <c:pt idx="1">
                    <c:v>2.78224207465676E-2</c:v>
                  </c:pt>
                  <c:pt idx="2">
                    <c:v>1.944343754987421E-2</c:v>
                  </c:pt>
                  <c:pt idx="3">
                    <c:v>3.6639150770192863E-2</c:v>
                  </c:pt>
                  <c:pt idx="4">
                    <c:v>6.078684160141834E-2</c:v>
                  </c:pt>
                  <c:pt idx="5">
                    <c:v>4.2429363593343178E-2</c:v>
                  </c:pt>
                </c:numCache>
              </c:numRef>
            </c:plus>
            <c:minus>
              <c:numRef>
                <c:f>Outcomes!$BR$6:$BW$6</c:f>
                <c:numCache>
                  <c:formatCode>General</c:formatCode>
                  <c:ptCount val="6"/>
                  <c:pt idx="0">
                    <c:v>2.8688907789015672E-2</c:v>
                  </c:pt>
                  <c:pt idx="1">
                    <c:v>2.78224207465676E-2</c:v>
                  </c:pt>
                  <c:pt idx="2">
                    <c:v>1.944343754987421E-2</c:v>
                  </c:pt>
                  <c:pt idx="3">
                    <c:v>3.6639150770192863E-2</c:v>
                  </c:pt>
                  <c:pt idx="4">
                    <c:v>6.078684160141834E-2</c:v>
                  </c:pt>
                  <c:pt idx="5">
                    <c:v>4.2429363593343178E-2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Outcomes!$BR$2:$BW$2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Outcomes!$BR$3:$BW$3</c:f>
              <c:numCache>
                <c:formatCode>0.0%</c:formatCode>
                <c:ptCount val="6"/>
                <c:pt idx="0">
                  <c:v>0.60538116591928248</c:v>
                </c:pt>
                <c:pt idx="1">
                  <c:v>0.37735849056603776</c:v>
                </c:pt>
                <c:pt idx="2">
                  <c:v>0.69142066420664205</c:v>
                </c:pt>
                <c:pt idx="3">
                  <c:v>0.59420289855072461</c:v>
                </c:pt>
                <c:pt idx="4">
                  <c:v>0.63485477178423233</c:v>
                </c:pt>
                <c:pt idx="5">
                  <c:v>0.13360323886639677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11-45C3-97D3-19D921017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Outcomes!$BR$12:$BW$12</c:f>
                <c:numCache>
                  <c:formatCode>General</c:formatCode>
                  <c:ptCount val="6"/>
                  <c:pt idx="0">
                    <c:v>6.9857845982662203E-2</c:v>
                  </c:pt>
                  <c:pt idx="1">
                    <c:v>5.213309975097713E-2</c:v>
                  </c:pt>
                  <c:pt idx="2">
                    <c:v>4.687991291067295E-2</c:v>
                  </c:pt>
                  <c:pt idx="3">
                    <c:v>7.4438385419213993E-2</c:v>
                  </c:pt>
                  <c:pt idx="4">
                    <c:v>0.15887717121588085</c:v>
                  </c:pt>
                  <c:pt idx="5">
                    <c:v>0.12592321584257021</c:v>
                  </c:pt>
                </c:numCache>
              </c:numRef>
            </c:plus>
            <c:minus>
              <c:numRef>
                <c:f>Outcomes!$BR$11:$BW$11</c:f>
                <c:numCache>
                  <c:formatCode>General</c:formatCode>
                  <c:ptCount val="6"/>
                  <c:pt idx="0">
                    <c:v>6.525815038108318E-2</c:v>
                  </c:pt>
                  <c:pt idx="1">
                    <c:v>7.8491034087711908E-2</c:v>
                  </c:pt>
                  <c:pt idx="2">
                    <c:v>4.5211971191031708E-2</c:v>
                  </c:pt>
                  <c:pt idx="3">
                    <c:v>7.7190923165930125E-2</c:v>
                  </c:pt>
                  <c:pt idx="4">
                    <c:v>0.17397081413210447</c:v>
                  </c:pt>
                  <c:pt idx="5">
                    <c:v>7.5864490059968787E-2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Outcomes!$BR$2:$BW$2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Outcomes!$BR$8:$BW$8</c:f>
              <c:numCache>
                <c:formatCode>0.0%</c:formatCode>
                <c:ptCount val="6"/>
                <c:pt idx="0">
                  <c:v>0.61533481317055128</c:v>
                </c:pt>
                <c:pt idx="1">
                  <c:v>0.50955569080949481</c:v>
                </c:pt>
                <c:pt idx="2">
                  <c:v>0.71951363084507558</c:v>
                </c:pt>
                <c:pt idx="3">
                  <c:v>0.60672103487064111</c:v>
                </c:pt>
                <c:pt idx="4">
                  <c:v>0.64516129032258063</c:v>
                </c:pt>
                <c:pt idx="5">
                  <c:v>0.138996138996139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11-45C3-97D3-19D921017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Age-Distribution of Suscesuful Pregnancies 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CDC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Outcomes!$AE$7:$AJ$7</c:f>
                <c:numCache>
                  <c:formatCode>General</c:formatCode>
                  <c:ptCount val="6"/>
                  <c:pt idx="0">
                    <c:v>1.0125134241585895E-2</c:v>
                  </c:pt>
                  <c:pt idx="1">
                    <c:v>1.5737954692737005E-2</c:v>
                  </c:pt>
                  <c:pt idx="2">
                    <c:v>1.5569687770296659E-2</c:v>
                  </c:pt>
                  <c:pt idx="3">
                    <c:v>1.3756127228974298E-2</c:v>
                  </c:pt>
                  <c:pt idx="4">
                    <c:v>9.9698188954174816E-3</c:v>
                  </c:pt>
                  <c:pt idx="5">
                    <c:v>5.0190642063635254E-3</c:v>
                  </c:pt>
                </c:numCache>
              </c:numRef>
            </c:plus>
            <c:minus>
              <c:numRef>
                <c:f>Outcomes!$AE$6:$AJ$6</c:f>
                <c:numCache>
                  <c:formatCode>General</c:formatCode>
                  <c:ptCount val="6"/>
                  <c:pt idx="0">
                    <c:v>1.0125134241585891E-2</c:v>
                  </c:pt>
                  <c:pt idx="1">
                    <c:v>1.5737954692737005E-2</c:v>
                  </c:pt>
                  <c:pt idx="2">
                    <c:v>1.5569687770296659E-2</c:v>
                  </c:pt>
                  <c:pt idx="3">
                    <c:v>1.3756127228974298E-2</c:v>
                  </c:pt>
                  <c:pt idx="4">
                    <c:v>9.9698188954174798E-3</c:v>
                  </c:pt>
                  <c:pt idx="5">
                    <c:v>5.0190642063635254E-3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Outcomes!$AE$2:$AJ$2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Outcomes!$AE$3:$AJ$3</c:f>
              <c:numCache>
                <c:formatCode>0.0%</c:formatCode>
                <c:ptCount val="6"/>
                <c:pt idx="0">
                  <c:v>2.7722772277227723E-2</c:v>
                </c:pt>
                <c:pt idx="1">
                  <c:v>6.5400843881856546E-2</c:v>
                </c:pt>
                <c:pt idx="2">
                  <c:v>7.0395371263259399E-2</c:v>
                </c:pt>
                <c:pt idx="3">
                  <c:v>5.3501945525291826E-2</c:v>
                </c:pt>
                <c:pt idx="4">
                  <c:v>2.3014959723820484E-2</c:v>
                </c:pt>
                <c:pt idx="5">
                  <c:v>5.1347881899871627E-3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30-491C-B29A-DECECE2EA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Model-Median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Outcomes!$AE$12:$AK$12</c:f>
                <c:numCache>
                  <c:formatCode>General</c:formatCode>
                  <c:ptCount val="7"/>
                  <c:pt idx="0">
                    <c:v>2.2247264496017168E-2</c:v>
                  </c:pt>
                  <c:pt idx="1">
                    <c:v>3.5220094102066973E-2</c:v>
                  </c:pt>
                  <c:pt idx="2">
                    <c:v>4.1446485144135153E-2</c:v>
                  </c:pt>
                  <c:pt idx="3">
                    <c:v>4.684328459043953E-2</c:v>
                  </c:pt>
                  <c:pt idx="4">
                    <c:v>2.572868779146225E-2</c:v>
                  </c:pt>
                  <c:pt idx="5">
                    <c:v>1.2528859473603181E-2</c:v>
                  </c:pt>
                </c:numCache>
              </c:numRef>
            </c:plus>
            <c:minus>
              <c:numRef>
                <c:f>Outcomes!$AE$11:$AK$11</c:f>
                <c:numCache>
                  <c:formatCode>General</c:formatCode>
                  <c:ptCount val="7"/>
                  <c:pt idx="0">
                    <c:v>2.3122982264894554E-2</c:v>
                  </c:pt>
                  <c:pt idx="1">
                    <c:v>3.9183528371860656E-2</c:v>
                  </c:pt>
                  <c:pt idx="2">
                    <c:v>3.1549471307535826E-2</c:v>
                  </c:pt>
                  <c:pt idx="3">
                    <c:v>2.8016000316837958E-2</c:v>
                  </c:pt>
                  <c:pt idx="4">
                    <c:v>2.0341086696699456E-2</c:v>
                  </c:pt>
                  <c:pt idx="5">
                    <c:v>0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Outcomes!$AE$2:$AJ$2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Outcomes!$AE$8:$AJ$8</c:f>
              <c:numCache>
                <c:formatCode>0.0%</c:formatCode>
                <c:ptCount val="6"/>
                <c:pt idx="0">
                  <c:v>3.2697790449037777E-2</c:v>
                </c:pt>
                <c:pt idx="1">
                  <c:v>6.57230196703881E-2</c:v>
                </c:pt>
                <c:pt idx="2">
                  <c:v>6.4690496948561466E-2</c:v>
                </c:pt>
                <c:pt idx="3">
                  <c:v>4.9861878453038674E-2</c:v>
                </c:pt>
                <c:pt idx="4">
                  <c:v>2.0341086696699456E-2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30-491C-B29A-DECECE2EA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Precentage Had Sex Last Month </a:t>
            </a:r>
            <a:br>
              <a:rPr lang="en-US" sz="1400" b="0" i="0" baseline="0">
                <a:effectLst/>
              </a:rPr>
            </a:br>
            <a:r>
              <a:rPr lang="en-US" sz="1400" b="0" i="0" baseline="0">
                <a:effectLst/>
              </a:rPr>
              <a:t>(Nonpregnant, Nonsterile, No Contraception)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CDC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Outcomes!$CK$7:$CP$7</c:f>
                <c:numCache>
                  <c:formatCode>General</c:formatCode>
                  <c:ptCount val="6"/>
                  <c:pt idx="0">
                    <c:v>1.4828581548244624E-2</c:v>
                  </c:pt>
                  <c:pt idx="1">
                    <c:v>4.9488806274939512E-2</c:v>
                  </c:pt>
                  <c:pt idx="2">
                    <c:v>5.4684953349349252E-2</c:v>
                  </c:pt>
                  <c:pt idx="3">
                    <c:v>5.9100340722220979E-2</c:v>
                  </c:pt>
                  <c:pt idx="4">
                    <c:v>6.4412729965457161E-2</c:v>
                  </c:pt>
                  <c:pt idx="5">
                    <c:v>7.1620603700779939E-2</c:v>
                  </c:pt>
                </c:numCache>
              </c:numRef>
            </c:plus>
            <c:minus>
              <c:numRef>
                <c:f>Outcomes!$CK$6:$CP$6</c:f>
                <c:numCache>
                  <c:formatCode>General</c:formatCode>
                  <c:ptCount val="6"/>
                  <c:pt idx="0">
                    <c:v>1.4828581548244624E-2</c:v>
                  </c:pt>
                  <c:pt idx="1">
                    <c:v>4.948880627493954E-2</c:v>
                  </c:pt>
                  <c:pt idx="2">
                    <c:v>5.4684953349349252E-2</c:v>
                  </c:pt>
                  <c:pt idx="3">
                    <c:v>5.9100340722220979E-2</c:v>
                  </c:pt>
                  <c:pt idx="4">
                    <c:v>6.4412729965457161E-2</c:v>
                  </c:pt>
                  <c:pt idx="5">
                    <c:v>7.1620603700779939E-2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Outcomes!$CK$2:$CP$2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Outcomes!$CK$3:$CP$3</c:f>
              <c:numCache>
                <c:formatCode>0.0%</c:formatCode>
                <c:ptCount val="6"/>
                <c:pt idx="0">
                  <c:v>3.8580246913580245E-2</c:v>
                </c:pt>
                <c:pt idx="1">
                  <c:v>0.25503355704697989</c:v>
                </c:pt>
                <c:pt idx="2">
                  <c:v>0.36577181208053694</c:v>
                </c:pt>
                <c:pt idx="3">
                  <c:v>0.45787545787545786</c:v>
                </c:pt>
                <c:pt idx="4">
                  <c:v>0.39366515837104071</c:v>
                </c:pt>
                <c:pt idx="5">
                  <c:v>0.40883977900552487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0C-416F-BA31-9CC70A9A3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Outcomes!$CK$12:$CP$12</c:f>
                <c:numCache>
                  <c:formatCode>General</c:formatCode>
                  <c:ptCount val="6"/>
                  <c:pt idx="0">
                    <c:v>1.8930481283422448E-2</c:v>
                  </c:pt>
                  <c:pt idx="1">
                    <c:v>9.2292104134209352E-2</c:v>
                  </c:pt>
                  <c:pt idx="2">
                    <c:v>0.1502673796791438</c:v>
                  </c:pt>
                  <c:pt idx="3">
                    <c:v>0.18301435406698563</c:v>
                  </c:pt>
                  <c:pt idx="4">
                    <c:v>0.21999999999999997</c:v>
                  </c:pt>
                  <c:pt idx="5">
                    <c:v>0.20384615384615384</c:v>
                  </c:pt>
                </c:numCache>
              </c:numRef>
            </c:plus>
            <c:minus>
              <c:numRef>
                <c:f>Outcomes!$CK$11:$CP$11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5.3342816500711238E-2</c:v>
                  </c:pt>
                  <c:pt idx="2">
                    <c:v>0.18957509881422926</c:v>
                  </c:pt>
                  <c:pt idx="3">
                    <c:v>0.20384462029198874</c:v>
                  </c:pt>
                  <c:pt idx="4">
                    <c:v>0.18875000000000003</c:v>
                  </c:pt>
                  <c:pt idx="5">
                    <c:v>0.19615384615384618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Outcomes!$CK$2:$CP$2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Outcomes!$CK$8:$CP$8</c:f>
              <c:numCache>
                <c:formatCode>0.0%</c:formatCode>
                <c:ptCount val="6"/>
                <c:pt idx="0">
                  <c:v>0</c:v>
                </c:pt>
                <c:pt idx="1">
                  <c:v>5.3342816500711238E-2</c:v>
                </c:pt>
                <c:pt idx="2">
                  <c:v>0.21022727272727273</c:v>
                </c:pt>
                <c:pt idx="3">
                  <c:v>0.31698564593301437</c:v>
                </c:pt>
                <c:pt idx="4">
                  <c:v>0.28000000000000003</c:v>
                </c:pt>
                <c:pt idx="5">
                  <c:v>0.19615384615384618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0C-416F-BA31-9CC70A9A3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Precentage Drank Last Month </a:t>
            </a:r>
            <a:br>
              <a:rPr lang="en-US" sz="1400" b="0" i="0" baseline="0">
                <a:effectLst/>
              </a:rPr>
            </a:br>
            <a:r>
              <a:rPr lang="en-US" sz="1400" b="0" i="0" baseline="0">
                <a:effectLst/>
              </a:rPr>
              <a:t>(Nonpregnant, Nonsterile)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CDC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Outcomes!$CA$6:$CF$6</c:f>
                <c:numCache>
                  <c:formatCode>General</c:formatCode>
                  <c:ptCount val="6"/>
                  <c:pt idx="0">
                    <c:v>3.0087777248906655E-2</c:v>
                  </c:pt>
                  <c:pt idx="1">
                    <c:v>3.137151223547352E-2</c:v>
                  </c:pt>
                  <c:pt idx="2">
                    <c:v>3.1789916183487477E-2</c:v>
                  </c:pt>
                  <c:pt idx="3">
                    <c:v>3.4502546999134021E-2</c:v>
                  </c:pt>
                  <c:pt idx="4">
                    <c:v>4.1535622197082733E-2</c:v>
                  </c:pt>
                  <c:pt idx="5">
                    <c:v>4.9721794197592706E-2</c:v>
                  </c:pt>
                </c:numCache>
              </c:numRef>
            </c:plus>
            <c:minus>
              <c:numRef>
                <c:f>Outcomes!$CA$7:$CF$7</c:f>
                <c:numCache>
                  <c:formatCode>General</c:formatCode>
                  <c:ptCount val="6"/>
                  <c:pt idx="0">
                    <c:v>3.0087777248906655E-2</c:v>
                  </c:pt>
                  <c:pt idx="1">
                    <c:v>3.137151223547352E-2</c:v>
                  </c:pt>
                  <c:pt idx="2">
                    <c:v>3.1789916183487477E-2</c:v>
                  </c:pt>
                  <c:pt idx="3">
                    <c:v>3.4502546999134021E-2</c:v>
                  </c:pt>
                  <c:pt idx="4">
                    <c:v>4.1535622197082733E-2</c:v>
                  </c:pt>
                  <c:pt idx="5">
                    <c:v>4.9721794197592706E-2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Outcomes!$CA$2:$CF$2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Outcomes!$CA$3:$CF$3</c:f>
              <c:numCache>
                <c:formatCode>0.0%</c:formatCode>
                <c:ptCount val="6"/>
                <c:pt idx="0">
                  <c:v>0.34583333333333333</c:v>
                </c:pt>
                <c:pt idx="1">
                  <c:v>0.68446026097271651</c:v>
                </c:pt>
                <c:pt idx="2">
                  <c:v>0.67264038231780165</c:v>
                </c:pt>
                <c:pt idx="3">
                  <c:v>0.66204986149584488</c:v>
                </c:pt>
                <c:pt idx="4">
                  <c:v>0.60943396226415092</c:v>
                </c:pt>
                <c:pt idx="5">
                  <c:v>0.6202185792349727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6-4A65-8D0C-4C2333F80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Outcomes!$CA$12:$CF$12</c:f>
                <c:numCache>
                  <c:formatCode>General</c:formatCode>
                  <c:ptCount val="6"/>
                  <c:pt idx="0">
                    <c:v>7.3269197356675031E-2</c:v>
                  </c:pt>
                  <c:pt idx="1">
                    <c:v>7.25979902538606E-2</c:v>
                  </c:pt>
                  <c:pt idx="2">
                    <c:v>5.9333091699891316E-2</c:v>
                  </c:pt>
                  <c:pt idx="3">
                    <c:v>7.5678009369382071E-2</c:v>
                  </c:pt>
                  <c:pt idx="4">
                    <c:v>8.8683424517310705E-2</c:v>
                  </c:pt>
                  <c:pt idx="5">
                    <c:v>0.13072213879890726</c:v>
                  </c:pt>
                </c:numCache>
              </c:numRef>
            </c:plus>
            <c:minus>
              <c:numRef>
                <c:f>Outcomes!$CA$11:$CF$11</c:f>
                <c:numCache>
                  <c:formatCode>General</c:formatCode>
                  <c:ptCount val="6"/>
                  <c:pt idx="0">
                    <c:v>8.9326809701355481E-2</c:v>
                  </c:pt>
                  <c:pt idx="1">
                    <c:v>0.1019053053145087</c:v>
                  </c:pt>
                  <c:pt idx="2">
                    <c:v>7.1046655135551751E-2</c:v>
                  </c:pt>
                  <c:pt idx="3">
                    <c:v>6.9809073340320493E-2</c:v>
                  </c:pt>
                  <c:pt idx="4">
                    <c:v>0.10205228123296495</c:v>
                  </c:pt>
                  <c:pt idx="5">
                    <c:v>0.10904844302537164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Outcomes!$CA$2:$CF$2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Outcomes!$CA$8:$CF$8</c:f>
              <c:numCache>
                <c:formatCode>0.0%</c:formatCode>
                <c:ptCount val="6"/>
                <c:pt idx="0">
                  <c:v>0.54252790409260032</c:v>
                </c:pt>
                <c:pt idx="1">
                  <c:v>0.69009799918334014</c:v>
                </c:pt>
                <c:pt idx="2">
                  <c:v>0.69066690830010868</c:v>
                </c:pt>
                <c:pt idx="3">
                  <c:v>0.65835921325051761</c:v>
                </c:pt>
                <c:pt idx="4">
                  <c:v>0.62113237639553431</c:v>
                </c:pt>
                <c:pt idx="5">
                  <c:v>0.63085796683489548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06-4A65-8D0C-4C2333F80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Distribution in Risk-Behavior Groups 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Survey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Outcomes!$V$7:$AA$7</c:f>
                <c:numCache>
                  <c:formatCode>General</c:formatCode>
                  <c:ptCount val="6"/>
                </c:numCache>
              </c:numRef>
            </c:plus>
            <c:minus>
              <c:numRef>
                <c:f>Outcomes!$V$6:$AA$6</c:f>
                <c:numCache>
                  <c:formatCode>General</c:formatCode>
                  <c:ptCount val="6"/>
                </c:numCache>
              </c:numRef>
            </c:minus>
            <c:spPr>
              <a:noFill/>
              <a:ln w="2540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cat>
            <c:strRef>
              <c:f>Outcomes!$V$2:$AA$2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Outcomes!$V$3:$AA$3</c:f>
              <c:numCache>
                <c:formatCode>0.0%</c:formatCode>
                <c:ptCount val="6"/>
                <c:pt idx="0">
                  <c:v>0.19652570626425689</c:v>
                </c:pt>
                <c:pt idx="1">
                  <c:v>0.20635199157746972</c:v>
                </c:pt>
                <c:pt idx="2">
                  <c:v>0.38340059659589404</c:v>
                </c:pt>
                <c:pt idx="3">
                  <c:v>0.12282856641516056</c:v>
                </c:pt>
                <c:pt idx="4">
                  <c:v>4.228812072293385E-2</c:v>
                </c:pt>
                <c:pt idx="5">
                  <c:v>4.3691875767678537E-2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F-4631-A10F-DAE60CAB5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Outcomes!$V$12:$AA$12</c:f>
                <c:numCache>
                  <c:formatCode>General</c:formatCode>
                  <c:ptCount val="6"/>
                  <c:pt idx="0">
                    <c:v>3.3624999999999933E-2</c:v>
                  </c:pt>
                  <c:pt idx="1">
                    <c:v>3.5074999999999967E-2</c:v>
                  </c:pt>
                  <c:pt idx="2">
                    <c:v>3.9274999999999893E-2</c:v>
                  </c:pt>
                  <c:pt idx="3">
                    <c:v>1.5525000000000011E-2</c:v>
                  </c:pt>
                  <c:pt idx="4">
                    <c:v>1.0524999999999993E-2</c:v>
                  </c:pt>
                  <c:pt idx="5">
                    <c:v>1.8524999999999986E-2</c:v>
                  </c:pt>
                </c:numCache>
              </c:numRef>
            </c:plus>
            <c:minus>
              <c:numRef>
                <c:f>Outcomes!$V$11:$AA$11</c:f>
                <c:numCache>
                  <c:formatCode>General</c:formatCode>
                  <c:ptCount val="6"/>
                  <c:pt idx="0">
                    <c:v>3.9525000000000005E-2</c:v>
                  </c:pt>
                  <c:pt idx="1">
                    <c:v>4.7849999999999976E-2</c:v>
                  </c:pt>
                  <c:pt idx="2">
                    <c:v>3.5599999999999965E-2</c:v>
                  </c:pt>
                  <c:pt idx="3">
                    <c:v>2.2524999999999989E-2</c:v>
                  </c:pt>
                  <c:pt idx="4">
                    <c:v>1.2E-2</c:v>
                  </c:pt>
                  <c:pt idx="5">
                    <c:v>1.2525000000000001E-2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Outcomes!$V$2:$AA$2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Outcomes!$V$8:$AA$8</c:f>
              <c:numCache>
                <c:formatCode>0.0%</c:formatCode>
                <c:ptCount val="6"/>
                <c:pt idx="0">
                  <c:v>0.2</c:v>
                </c:pt>
                <c:pt idx="1">
                  <c:v>0.21149999999999999</c:v>
                </c:pt>
                <c:pt idx="2">
                  <c:v>0.3715</c:v>
                </c:pt>
                <c:pt idx="3">
                  <c:v>0.14499999999999999</c:v>
                </c:pt>
                <c:pt idx="4">
                  <c:v>3.1E-2</c:v>
                </c:pt>
                <c:pt idx="5">
                  <c:v>4.1000000000000002E-2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0F-4631-A10F-DAE60CAB5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Percentage Pregnancies Exposed to Alcohol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Outcomes!$AO$7:$AU$7</c15:sqref>
                          </c15:formulaRef>
                        </c:ext>
                      </c:extLst>
                      <c:numCache>
                        <c:formatCode>General</c:formatCode>
                        <c:ptCount val="7"/>
                        <c:pt idx="0">
                          <c:v>7.7808516461419612E-3</c:v>
                        </c:pt>
                        <c:pt idx="1">
                          <c:v>1.4860065287659839E-2</c:v>
                        </c:pt>
                        <c:pt idx="2">
                          <c:v>1.8382815850732384E-2</c:v>
                        </c:pt>
                        <c:pt idx="3">
                          <c:v>2.359370190597436E-2</c:v>
                        </c:pt>
                        <c:pt idx="4">
                          <c:v>2.5734716091490265E-2</c:v>
                        </c:pt>
                        <c:pt idx="5">
                          <c:v>3.4322718360082966E-2</c:v>
                        </c:pt>
                        <c:pt idx="6">
                          <c:v>7.821003089968151E-3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Outcomes!$AO$6:$AU$6</c15:sqref>
                          </c15:formulaRef>
                        </c:ext>
                      </c:extLst>
                      <c:numCache>
                        <c:formatCode>General</c:formatCode>
                        <c:ptCount val="7"/>
                        <c:pt idx="0">
                          <c:v>7.7808516461419595E-3</c:v>
                        </c:pt>
                        <c:pt idx="1">
                          <c:v>1.4860065287659839E-2</c:v>
                        </c:pt>
                        <c:pt idx="2">
                          <c:v>1.8382815850732384E-2</c:v>
                        </c:pt>
                        <c:pt idx="3">
                          <c:v>2.3593701905974346E-2</c:v>
                        </c:pt>
                        <c:pt idx="4">
                          <c:v>2.5734716091490265E-2</c:v>
                        </c:pt>
                        <c:pt idx="5">
                          <c:v>3.4322718360082966E-2</c:v>
                        </c:pt>
                        <c:pt idx="6">
                          <c:v>7.821003089968151E-3</c:v>
                        </c:pt>
                      </c:numCache>
                    </c:numRef>
                  </c:minus>
                  <c:spPr>
                    <a:noFill/>
                    <a:ln w="25400" cap="flat" cmpd="sng" algn="ctr">
                      <a:solidFill>
                        <a:schemeClr val="accent2"/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Outcomes!$BB$2:$BH$2</c15:sqref>
                        </c15:formulaRef>
                      </c:ext>
                    </c:extLst>
                    <c:strCache>
                      <c:ptCount val="7"/>
                      <c:pt idx="0">
                        <c:v>15-19</c:v>
                      </c:pt>
                      <c:pt idx="1">
                        <c:v>20-24</c:v>
                      </c:pt>
                      <c:pt idx="2">
                        <c:v>25-29</c:v>
                      </c:pt>
                      <c:pt idx="3">
                        <c:v>30-34</c:v>
                      </c:pt>
                      <c:pt idx="4">
                        <c:v>35-39</c:v>
                      </c:pt>
                      <c:pt idx="5">
                        <c:v>40-44</c:v>
                      </c:pt>
                      <c:pt idx="6">
                        <c:v>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Outcomes!$BB$3:$BH$3</c15:sqref>
                        </c15:formulaRef>
                      </c:ext>
                    </c:extLst>
                    <c:numCache>
                      <c:formatCode>0.0%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F87-46A0-B234-67E799A6F71B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0"/>
          <c:order val="0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Outcomes!$BB$12:$BH$12</c:f>
                <c:numCache>
                  <c:formatCode>General</c:formatCode>
                  <c:ptCount val="7"/>
                  <c:pt idx="0">
                    <c:v>0.19999999999999996</c:v>
                  </c:pt>
                  <c:pt idx="1">
                    <c:v>0.15476190476190477</c:v>
                  </c:pt>
                  <c:pt idx="2">
                    <c:v>0.19999999999999996</c:v>
                  </c:pt>
                  <c:pt idx="3">
                    <c:v>0.16666666666666663</c:v>
                  </c:pt>
                  <c:pt idx="4">
                    <c:v>0.33333333333333337</c:v>
                  </c:pt>
                  <c:pt idx="5">
                    <c:v>0</c:v>
                  </c:pt>
                  <c:pt idx="6">
                    <c:v>0.14590277777777771</c:v>
                  </c:pt>
                </c:numCache>
              </c:numRef>
            </c:plus>
            <c:minus>
              <c:numRef>
                <c:f>Outcomes!$BB$11:$BH$11</c:f>
                <c:numCache>
                  <c:formatCode>General</c:formatCode>
                  <c:ptCount val="7"/>
                  <c:pt idx="0">
                    <c:v>0.46666666666666673</c:v>
                  </c:pt>
                  <c:pt idx="1">
                    <c:v>0.51190476190476186</c:v>
                  </c:pt>
                  <c:pt idx="2">
                    <c:v>0.32611111111111113</c:v>
                  </c:pt>
                  <c:pt idx="3">
                    <c:v>0.43333333333333335</c:v>
                  </c:pt>
                  <c:pt idx="4">
                    <c:v>0.66666666666666663</c:v>
                  </c:pt>
                  <c:pt idx="5">
                    <c:v>1</c:v>
                  </c:pt>
                  <c:pt idx="6">
                    <c:v>0.19234350349335128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Outcomes!$BB$2:$BH$2</c:f>
              <c:strCache>
                <c:ptCount val="7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Total</c:v>
                </c:pt>
              </c:strCache>
            </c:strRef>
          </c:cat>
          <c:val>
            <c:numRef>
              <c:f>Outcomes!$BB$8:$BH$8</c:f>
              <c:numCache>
                <c:formatCode>0.0%</c:formatCode>
                <c:ptCount val="7"/>
                <c:pt idx="0">
                  <c:v>0.8</c:v>
                </c:pt>
                <c:pt idx="1">
                  <c:v>0.84523809523809523</c:v>
                </c:pt>
                <c:pt idx="2">
                  <c:v>0.8</c:v>
                </c:pt>
                <c:pt idx="3">
                  <c:v>0.83333333333333337</c:v>
                </c:pt>
                <c:pt idx="4">
                  <c:v>0.66666666666666663</c:v>
                </c:pt>
                <c:pt idx="5">
                  <c:v>1</c:v>
                </c:pt>
                <c:pt idx="6">
                  <c:v>0.77951388888888884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7-46A0-B234-67E799A6F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Pathways to an Alcohol-Exposed Pregnancy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Outcomes!$BK$12:$BN$12</c:f>
                <c:numCache>
                  <c:formatCode>General</c:formatCode>
                  <c:ptCount val="4"/>
                  <c:pt idx="0">
                    <c:v>0.12897399886934771</c:v>
                  </c:pt>
                  <c:pt idx="1">
                    <c:v>0</c:v>
                  </c:pt>
                  <c:pt idx="2">
                    <c:v>0.16523669878508562</c:v>
                  </c:pt>
                  <c:pt idx="3">
                    <c:v>0.1251785953933634</c:v>
                  </c:pt>
                </c:numCache>
              </c:numRef>
            </c:plus>
            <c:minus>
              <c:numRef>
                <c:f>Outcomes!$BK$11:$BN$11</c:f>
                <c:numCache>
                  <c:formatCode>General</c:formatCode>
                  <c:ptCount val="4"/>
                  <c:pt idx="0">
                    <c:v>8.7391864036664338E-2</c:v>
                  </c:pt>
                  <c:pt idx="1">
                    <c:v>0</c:v>
                  </c:pt>
                  <c:pt idx="2">
                    <c:v>0.11252145769258279</c:v>
                  </c:pt>
                  <c:pt idx="3">
                    <c:v>0.18001190303472098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Outcomes!$BK$2:$BN$2</c:f>
              <c:strCache>
                <c:ptCount val="4"/>
                <c:pt idx="0">
                  <c:v>Seeking 
Pregnancy</c:v>
                </c:pt>
                <c:pt idx="1">
                  <c:v>No 
Contraception</c:v>
                </c:pt>
                <c:pt idx="2">
                  <c:v>Contraception Failure</c:v>
                </c:pt>
                <c:pt idx="3">
                  <c:v>Drinking while Aware of Pregnancy</c:v>
                </c:pt>
              </c:strCache>
            </c:strRef>
          </c:cat>
          <c:val>
            <c:numRef>
              <c:f>Outcomes!$BK$8:$BN$8</c:f>
              <c:numCache>
                <c:formatCode>0.0%</c:formatCode>
                <c:ptCount val="4"/>
                <c:pt idx="0">
                  <c:v>0.12903762903762903</c:v>
                </c:pt>
                <c:pt idx="1">
                  <c:v>0</c:v>
                </c:pt>
                <c:pt idx="2">
                  <c:v>0.30645161290322581</c:v>
                </c:pt>
                <c:pt idx="3">
                  <c:v>0.54702240566037741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AB-48B6-A9DA-DE38BFE63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Age-Distribution of Suscesuful Pregnancies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CDC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Outcomes!$AE$7:$AJ$7</c:f>
                <c:numCache>
                  <c:formatCode>General</c:formatCode>
                  <c:ptCount val="6"/>
                  <c:pt idx="0">
                    <c:v>1.0125134241585895E-2</c:v>
                  </c:pt>
                  <c:pt idx="1">
                    <c:v>1.5737954692737005E-2</c:v>
                  </c:pt>
                  <c:pt idx="2">
                    <c:v>1.5569687770296659E-2</c:v>
                  </c:pt>
                  <c:pt idx="3">
                    <c:v>1.3756127228974298E-2</c:v>
                  </c:pt>
                  <c:pt idx="4">
                    <c:v>9.9698188954174816E-3</c:v>
                  </c:pt>
                  <c:pt idx="5">
                    <c:v>5.0190642063635254E-3</c:v>
                  </c:pt>
                </c:numCache>
              </c:numRef>
            </c:plus>
            <c:minus>
              <c:numRef>
                <c:f>Outcomes!$AE$6:$AJ$6</c:f>
                <c:numCache>
                  <c:formatCode>General</c:formatCode>
                  <c:ptCount val="6"/>
                  <c:pt idx="0">
                    <c:v>1.0125134241585891E-2</c:v>
                  </c:pt>
                  <c:pt idx="1">
                    <c:v>1.5737954692737005E-2</c:v>
                  </c:pt>
                  <c:pt idx="2">
                    <c:v>1.5569687770296659E-2</c:v>
                  </c:pt>
                  <c:pt idx="3">
                    <c:v>1.3756127228974298E-2</c:v>
                  </c:pt>
                  <c:pt idx="4">
                    <c:v>9.9698188954174798E-3</c:v>
                  </c:pt>
                  <c:pt idx="5">
                    <c:v>5.0190642063635254E-3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Outcomes!$AE$2:$AJ$2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Outcomes!$AE$3:$AJ$3</c:f>
              <c:numCache>
                <c:formatCode>0.0%</c:formatCode>
                <c:ptCount val="6"/>
                <c:pt idx="0">
                  <c:v>2.7722772277227723E-2</c:v>
                </c:pt>
                <c:pt idx="1">
                  <c:v>6.5400843881856546E-2</c:v>
                </c:pt>
                <c:pt idx="2">
                  <c:v>7.0395371263259399E-2</c:v>
                </c:pt>
                <c:pt idx="3">
                  <c:v>5.3501945525291826E-2</c:v>
                </c:pt>
                <c:pt idx="4">
                  <c:v>2.3014959723820484E-2</c:v>
                </c:pt>
                <c:pt idx="5">
                  <c:v>5.1347881899871627E-3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7D-43FC-989C-A0A46CC08F5D}"/>
            </c:ext>
          </c:extLst>
        </c:ser>
        <c:ser>
          <c:idx val="0"/>
          <c:order val="0"/>
          <c:tx>
            <c:v>Model-Median</c:v>
          </c:tx>
          <c:spPr>
            <a:solidFill>
              <a:schemeClr val="accent1">
                <a:lumMod val="20000"/>
                <a:lumOff val="80000"/>
              </a:schemeClr>
            </a:solidFill>
            <a:ln w="25400">
              <a:solidFill>
                <a:schemeClr val="accent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Outcomes!$AE$12:$AK$12</c:f>
                <c:numCache>
                  <c:formatCode>General</c:formatCode>
                  <c:ptCount val="7"/>
                  <c:pt idx="0">
                    <c:v>2.2247264496017168E-2</c:v>
                  </c:pt>
                  <c:pt idx="1">
                    <c:v>3.5220094102066973E-2</c:v>
                  </c:pt>
                  <c:pt idx="2">
                    <c:v>4.1446485144135153E-2</c:v>
                  </c:pt>
                  <c:pt idx="3">
                    <c:v>4.684328459043953E-2</c:v>
                  </c:pt>
                  <c:pt idx="4">
                    <c:v>2.572868779146225E-2</c:v>
                  </c:pt>
                  <c:pt idx="5">
                    <c:v>1.2528859473603181E-2</c:v>
                  </c:pt>
                </c:numCache>
              </c:numRef>
            </c:plus>
            <c:minus>
              <c:numRef>
                <c:f>Outcomes!$AE$11:$AK$11</c:f>
                <c:numCache>
                  <c:formatCode>General</c:formatCode>
                  <c:ptCount val="7"/>
                  <c:pt idx="0">
                    <c:v>2.3122982264894554E-2</c:v>
                  </c:pt>
                  <c:pt idx="1">
                    <c:v>3.9183528371860656E-2</c:v>
                  </c:pt>
                  <c:pt idx="2">
                    <c:v>3.1549471307535826E-2</c:v>
                  </c:pt>
                  <c:pt idx="3">
                    <c:v>2.8016000316837958E-2</c:v>
                  </c:pt>
                  <c:pt idx="4">
                    <c:v>2.0341086696699456E-2</c:v>
                  </c:pt>
                  <c:pt idx="5">
                    <c:v>0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Outcomes!$AE$2:$AJ$2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Outcomes!$AE$8:$AJ$8</c:f>
              <c:numCache>
                <c:formatCode>0.0%</c:formatCode>
                <c:ptCount val="6"/>
                <c:pt idx="0">
                  <c:v>3.2697790449037777E-2</c:v>
                </c:pt>
                <c:pt idx="1">
                  <c:v>6.57230196703881E-2</c:v>
                </c:pt>
                <c:pt idx="2">
                  <c:v>6.4690496948561466E-2</c:v>
                </c:pt>
                <c:pt idx="3">
                  <c:v>4.9861878453038674E-2</c:v>
                </c:pt>
                <c:pt idx="4">
                  <c:v>2.0341086696699456E-2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7D-43FC-989C-A0A46CC08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5255888"/>
        <c:axId val="525256544"/>
      </c:bar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15-20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Outcomes!$CS$2</c:f>
              <c:strCache>
                <c:ptCount val="1"/>
                <c:pt idx="0">
                  <c:v>Survey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Outcomes!$CU$3:$CU$8</c:f>
              <c:numCache>
                <c:formatCode>0.0%</c:formatCode>
                <c:ptCount val="6"/>
                <c:pt idx="0">
                  <c:v>1.1900000000000001E-2</c:v>
                </c:pt>
                <c:pt idx="1">
                  <c:v>0.6139</c:v>
                </c:pt>
                <c:pt idx="2">
                  <c:v>0.2366</c:v>
                </c:pt>
                <c:pt idx="3">
                  <c:v>0.1089</c:v>
                </c:pt>
                <c:pt idx="4">
                  <c:v>1E-3</c:v>
                </c:pt>
                <c:pt idx="5">
                  <c:v>2.7699999999999999E-2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4-4958-909E-6593F4615682}"/>
            </c:ext>
          </c:extLst>
        </c:ser>
        <c:ser>
          <c:idx val="1"/>
          <c:order val="1"/>
          <c:tx>
            <c:strRef>
              <c:f>Outcomes!$CS$11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Outcomes!$CU$12:$CU$17</c:f>
              <c:numCache>
                <c:formatCode>0.0%</c:formatCode>
                <c:ptCount val="6"/>
                <c:pt idx="0">
                  <c:v>1.2058123668400846E-2</c:v>
                </c:pt>
                <c:pt idx="1">
                  <c:v>0.61747487622684527</c:v>
                </c:pt>
                <c:pt idx="2">
                  <c:v>0.20282018658001141</c:v>
                </c:pt>
                <c:pt idx="3">
                  <c:v>0.1350762086265693</c:v>
                </c:pt>
                <c:pt idx="4">
                  <c:v>2.700641925341402E-4</c:v>
                </c:pt>
                <c:pt idx="5">
                  <c:v>3.2300540705639126E-2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84-4958-909E-6593F4615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7448248"/>
        <c:axId val="627446608"/>
      </c:barChart>
      <c:catAx>
        <c:axId val="62744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6608"/>
        <c:crosses val="autoZero"/>
        <c:auto val="1"/>
        <c:lblAlgn val="ctr"/>
        <c:lblOffset val="100"/>
        <c:noMultiLvlLbl val="0"/>
      </c:catAx>
      <c:valAx>
        <c:axId val="627446608"/>
        <c:scaling>
          <c:orientation val="minMax"/>
          <c:max val="0.620000000000000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82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20-24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Outcomes!$CS$2</c:f>
              <c:strCache>
                <c:ptCount val="1"/>
                <c:pt idx="0">
                  <c:v>Survey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Outcomes!$CV$3:$CV$8</c:f>
              <c:numCache>
                <c:formatCode>0.0%</c:formatCode>
                <c:ptCount val="6"/>
                <c:pt idx="0">
                  <c:v>3.27E-2</c:v>
                </c:pt>
                <c:pt idx="1">
                  <c:v>0.1888</c:v>
                </c:pt>
                <c:pt idx="2">
                  <c:v>0.54320000000000002</c:v>
                </c:pt>
                <c:pt idx="3">
                  <c:v>0.1424</c:v>
                </c:pt>
                <c:pt idx="4">
                  <c:v>2.64E-2</c:v>
                </c:pt>
                <c:pt idx="5">
                  <c:v>6.6500000000000004E-2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55-4C81-92A5-A3BDF7CFBF4C}"/>
            </c:ext>
          </c:extLst>
        </c:ser>
        <c:ser>
          <c:idx val="1"/>
          <c:order val="1"/>
          <c:tx>
            <c:strRef>
              <c:f>Outcomes!$CS$11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Outcomes!$CV$12:$CV$17</c:f>
              <c:numCache>
                <c:formatCode>0.0%</c:formatCode>
                <c:ptCount val="6"/>
                <c:pt idx="0">
                  <c:v>3.5544974304394149E-2</c:v>
                </c:pt>
                <c:pt idx="1">
                  <c:v>0.2049627868523072</c:v>
                </c:pt>
                <c:pt idx="2">
                  <c:v>0.50336197273536487</c:v>
                </c:pt>
                <c:pt idx="3">
                  <c:v>0.17712152474015133</c:v>
                </c:pt>
                <c:pt idx="4">
                  <c:v>1.4444078196500999E-2</c:v>
                </c:pt>
                <c:pt idx="5">
                  <c:v>6.4564663171281733E-2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55-4C81-92A5-A3BDF7CFB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7448248"/>
        <c:axId val="627446608"/>
      </c:barChart>
      <c:catAx>
        <c:axId val="62744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6608"/>
        <c:crosses val="autoZero"/>
        <c:auto val="1"/>
        <c:lblAlgn val="ctr"/>
        <c:lblOffset val="100"/>
        <c:noMultiLvlLbl val="0"/>
      </c:catAx>
      <c:valAx>
        <c:axId val="627446608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82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25-29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Outcomes!$CS$2</c:f>
              <c:strCache>
                <c:ptCount val="1"/>
                <c:pt idx="0">
                  <c:v>Survey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Outcomes!$CW$3:$CW$8</c:f>
              <c:numCache>
                <c:formatCode>0.0%</c:formatCode>
                <c:ptCount val="6"/>
                <c:pt idx="0">
                  <c:v>0.1119</c:v>
                </c:pt>
                <c:pt idx="1">
                  <c:v>0.1273</c:v>
                </c:pt>
                <c:pt idx="2">
                  <c:v>0.50529999999999997</c:v>
                </c:pt>
                <c:pt idx="3">
                  <c:v>0.12920000000000001</c:v>
                </c:pt>
                <c:pt idx="4">
                  <c:v>5.2999999999999999E-2</c:v>
                </c:pt>
                <c:pt idx="5">
                  <c:v>7.3300000000000004E-2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03-435B-842F-A7776176CD22}"/>
            </c:ext>
          </c:extLst>
        </c:ser>
        <c:ser>
          <c:idx val="1"/>
          <c:order val="1"/>
          <c:tx>
            <c:strRef>
              <c:f>Outcomes!$CS$11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Outcomes!$CW$12:$CW$17</c:f>
              <c:numCache>
                <c:formatCode>0.0%</c:formatCode>
                <c:ptCount val="6"/>
                <c:pt idx="0">
                  <c:v>0.11576022416644949</c:v>
                </c:pt>
                <c:pt idx="1">
                  <c:v>0.12136685896262409</c:v>
                </c:pt>
                <c:pt idx="2">
                  <c:v>0.49946167447855128</c:v>
                </c:pt>
                <c:pt idx="3">
                  <c:v>0.16210237997035751</c:v>
                </c:pt>
                <c:pt idx="4">
                  <c:v>3.6713189209537457E-2</c:v>
                </c:pt>
                <c:pt idx="5">
                  <c:v>6.4595673212480068E-2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03-435B-842F-A7776176C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7448248"/>
        <c:axId val="627446608"/>
      </c:barChart>
      <c:catAx>
        <c:axId val="62744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6608"/>
        <c:crosses val="autoZero"/>
        <c:auto val="1"/>
        <c:lblAlgn val="ctr"/>
        <c:lblOffset val="100"/>
        <c:noMultiLvlLbl val="0"/>
      </c:catAx>
      <c:valAx>
        <c:axId val="627446608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82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30-34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Outcomes!$CS$2</c:f>
              <c:strCache>
                <c:ptCount val="1"/>
                <c:pt idx="0">
                  <c:v>Survey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Outcomes!$CX$3:$CX$8</c:f>
              <c:numCache>
                <c:formatCode>0.0%</c:formatCode>
                <c:ptCount val="6"/>
                <c:pt idx="0">
                  <c:v>0.2364</c:v>
                </c:pt>
                <c:pt idx="1">
                  <c:v>7.7799999999999994E-2</c:v>
                </c:pt>
                <c:pt idx="2">
                  <c:v>0.42120000000000002</c:v>
                </c:pt>
                <c:pt idx="3">
                  <c:v>0.14199999999999999</c:v>
                </c:pt>
                <c:pt idx="4">
                  <c:v>6.7100000000000007E-2</c:v>
                </c:pt>
                <c:pt idx="5">
                  <c:v>5.5500000000000001E-2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17-4B7F-A71C-770D21261DBD}"/>
            </c:ext>
          </c:extLst>
        </c:ser>
        <c:ser>
          <c:idx val="1"/>
          <c:order val="1"/>
          <c:tx>
            <c:strRef>
              <c:f>Outcomes!$CS$11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Outcomes!$CX$12:$CX$17</c:f>
              <c:numCache>
                <c:formatCode>0.0%</c:formatCode>
                <c:ptCount val="6"/>
                <c:pt idx="0">
                  <c:v>0.23973554737308692</c:v>
                </c:pt>
                <c:pt idx="1">
                  <c:v>8.0900707024210941E-2</c:v>
                </c:pt>
                <c:pt idx="2">
                  <c:v>0.41671543654609244</c:v>
                </c:pt>
                <c:pt idx="3">
                  <c:v>0.16534590521110201</c:v>
                </c:pt>
                <c:pt idx="4">
                  <c:v>4.4871697490287674E-2</c:v>
                </c:pt>
                <c:pt idx="5">
                  <c:v>5.2430706355220402E-2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17-4B7F-A71C-770D21261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7448248"/>
        <c:axId val="627446608"/>
      </c:barChart>
      <c:catAx>
        <c:axId val="62744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6608"/>
        <c:crosses val="autoZero"/>
        <c:auto val="1"/>
        <c:lblAlgn val="ctr"/>
        <c:lblOffset val="100"/>
        <c:noMultiLvlLbl val="0"/>
      </c:catAx>
      <c:valAx>
        <c:axId val="627446608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82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35-39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Outcomes!$CS$2</c:f>
              <c:strCache>
                <c:ptCount val="1"/>
                <c:pt idx="0">
                  <c:v>Survey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Outcomes!$CY$3:$CY$8</c:f>
              <c:numCache>
                <c:formatCode>0.0%</c:formatCode>
                <c:ptCount val="6"/>
                <c:pt idx="0">
                  <c:v>0.36130000000000001</c:v>
                </c:pt>
                <c:pt idx="1">
                  <c:v>9.9000000000000005E-2</c:v>
                </c:pt>
                <c:pt idx="2">
                  <c:v>0.34289999999999998</c:v>
                </c:pt>
                <c:pt idx="3">
                  <c:v>0.1197</c:v>
                </c:pt>
                <c:pt idx="4">
                  <c:v>5.4100000000000002E-2</c:v>
                </c:pt>
                <c:pt idx="5">
                  <c:v>2.3E-2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0C-4C36-B050-61CE3CD9066C}"/>
            </c:ext>
          </c:extLst>
        </c:ser>
        <c:ser>
          <c:idx val="1"/>
          <c:order val="1"/>
          <c:tx>
            <c:strRef>
              <c:f>Outcomes!$CS$11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Outcomes!$CY$12:$CY$17</c:f>
              <c:numCache>
                <c:formatCode>0.0%</c:formatCode>
                <c:ptCount val="6"/>
                <c:pt idx="0">
                  <c:v>0.33009402911278768</c:v>
                </c:pt>
                <c:pt idx="1">
                  <c:v>0.11272419203619197</c:v>
                </c:pt>
                <c:pt idx="2">
                  <c:v>0.36108621387295931</c:v>
                </c:pt>
                <c:pt idx="3">
                  <c:v>0.11874268742439051</c:v>
                </c:pt>
                <c:pt idx="4">
                  <c:v>5.5995241289875666E-2</c:v>
                </c:pt>
                <c:pt idx="5">
                  <c:v>2.1357636263795155E-2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0C-4C36-B050-61CE3CD90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7448248"/>
        <c:axId val="627446608"/>
      </c:barChart>
      <c:catAx>
        <c:axId val="62744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6608"/>
        <c:crosses val="autoZero"/>
        <c:auto val="1"/>
        <c:lblAlgn val="ctr"/>
        <c:lblOffset val="100"/>
        <c:noMultiLvlLbl val="0"/>
      </c:catAx>
      <c:valAx>
        <c:axId val="627446608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82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40-44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Outcomes!$CS$2</c:f>
              <c:strCache>
                <c:ptCount val="1"/>
                <c:pt idx="0">
                  <c:v>Survey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Outcomes!$CZ$3:$CZ$8</c:f>
              <c:numCache>
                <c:formatCode>0.0%</c:formatCode>
                <c:ptCount val="6"/>
                <c:pt idx="0">
                  <c:v>0.51859999999999995</c:v>
                </c:pt>
                <c:pt idx="1">
                  <c:v>0.1014</c:v>
                </c:pt>
                <c:pt idx="2">
                  <c:v>0.22589999999999999</c:v>
                </c:pt>
                <c:pt idx="3">
                  <c:v>9.11E-2</c:v>
                </c:pt>
                <c:pt idx="4">
                  <c:v>5.6500000000000002E-2</c:v>
                </c:pt>
                <c:pt idx="5">
                  <c:v>6.4999999999999997E-3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B-4027-A6B9-91F2DBE7E0AD}"/>
            </c:ext>
          </c:extLst>
        </c:ser>
        <c:ser>
          <c:idx val="1"/>
          <c:order val="1"/>
          <c:tx>
            <c:strRef>
              <c:f>Outcomes!$CS$11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Outcomes!$CZ$12:$CZ$17</c:f>
              <c:numCache>
                <c:formatCode>0.0%</c:formatCode>
                <c:ptCount val="6"/>
                <c:pt idx="0">
                  <c:v>0.55327194960922099</c:v>
                </c:pt>
                <c:pt idx="1">
                  <c:v>0.10226884311193213</c:v>
                </c:pt>
                <c:pt idx="2">
                  <c:v>0.22043088476283082</c:v>
                </c:pt>
                <c:pt idx="3">
                  <c:v>9.0534788154135404E-2</c:v>
                </c:pt>
                <c:pt idx="4">
                  <c:v>3.0601068505990807E-2</c:v>
                </c:pt>
                <c:pt idx="5">
                  <c:v>2.8924658558899274E-3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BB-4027-A6B9-91F2DBE7E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7448248"/>
        <c:axId val="627446608"/>
      </c:barChart>
      <c:catAx>
        <c:axId val="62744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6608"/>
        <c:crosses val="autoZero"/>
        <c:auto val="1"/>
        <c:lblAlgn val="ctr"/>
        <c:lblOffset val="100"/>
        <c:noMultiLvlLbl val="0"/>
      </c:catAx>
      <c:valAx>
        <c:axId val="62744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82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AEP per 1,000 pop.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Outcomes!$AX$12</c:f>
                <c:numCache>
                  <c:formatCode>General</c:formatCode>
                  <c:ptCount val="1"/>
                  <c:pt idx="0">
                    <c:v>8</c:v>
                  </c:pt>
                </c:numCache>
              </c:numRef>
            </c:plus>
            <c:minus>
              <c:numRef>
                <c:f>Outcomes!$AX$11</c:f>
                <c:numCache>
                  <c:formatCode>General</c:formatCode>
                  <c:ptCount val="1"/>
                  <c:pt idx="0">
                    <c:v>8.5250000000000004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Outcomes!$AX$2</c:f>
              <c:strCache>
                <c:ptCount val="1"/>
                <c:pt idx="0">
                  <c:v>AEP per 1,000 Pop</c:v>
                </c:pt>
              </c:strCache>
            </c:strRef>
          </c:cat>
          <c:val>
            <c:numRef>
              <c:f>Outcomes!$AX$8</c:f>
              <c:numCache>
                <c:formatCode>0.0</c:formatCode>
                <c:ptCount val="1"/>
                <c:pt idx="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D9-429C-8718-A1C8CAE1F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'Scenario Analysis'!$B$1</c:f>
              <c:strCache>
                <c:ptCount val="1"/>
                <c:pt idx="0">
                  <c:v>AEP Risk (CDC Definition)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'Scenario Analysis'!$B$8:$F$8</c:f>
                <c:numCache>
                  <c:formatCode>General</c:formatCode>
                  <c:ptCount val="5"/>
                  <c:pt idx="0">
                    <c:v>1.8829959144493161E-2</c:v>
                  </c:pt>
                  <c:pt idx="1">
                    <c:v>1.2995284103048538E-2</c:v>
                  </c:pt>
                  <c:pt idx="2">
                    <c:v>1.1405612619081872E-2</c:v>
                  </c:pt>
                  <c:pt idx="3">
                    <c:v>9.1843984095167606E-3</c:v>
                  </c:pt>
                  <c:pt idx="4">
                    <c:v>1.8003905083420985E-3</c:v>
                  </c:pt>
                </c:numCache>
              </c:numRef>
            </c:plus>
            <c:minus>
              <c:numRef>
                <c:f>'Scenario Analysis'!$B$7:$F$7</c:f>
                <c:numCache>
                  <c:formatCode>General</c:formatCode>
                  <c:ptCount val="5"/>
                  <c:pt idx="0">
                    <c:v>1.5686843388191082E-2</c:v>
                  </c:pt>
                  <c:pt idx="1">
                    <c:v>1.2306306753472017E-2</c:v>
                  </c:pt>
                  <c:pt idx="2">
                    <c:v>1.2166314105937284E-2</c:v>
                  </c:pt>
                  <c:pt idx="3">
                    <c:v>8.5756562171839194E-3</c:v>
                  </c:pt>
                  <c:pt idx="4">
                    <c:v>2.8094920457655081E-4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cat>
            <c:numRef>
              <c:f>'Scenario Analysis'!$H$3:$L$3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'Scenario Analysis'!$B$4:$F$4</c:f>
              <c:numCache>
                <c:formatCode>0.0%</c:formatCode>
                <c:ptCount val="5"/>
                <c:pt idx="0">
                  <c:v>6.6148388904303732E-2</c:v>
                </c:pt>
                <c:pt idx="1">
                  <c:v>5.0387183466714419E-2</c:v>
                </c:pt>
                <c:pt idx="2">
                  <c:v>3.3209431302081482E-2</c:v>
                </c:pt>
                <c:pt idx="3">
                  <c:v>1.6594345400479479E-2</c:v>
                </c:pt>
                <c:pt idx="4">
                  <c:v>2.8094920457655081E-4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BD-4452-9934-F3036E58E2A7}"/>
            </c:ext>
          </c:extLst>
        </c:ser>
        <c:ser>
          <c:idx val="1"/>
          <c:order val="1"/>
          <c:tx>
            <c:strRef>
              <c:f>'Scenario Analysis'!$H$1</c:f>
              <c:strCache>
                <c:ptCount val="1"/>
                <c:pt idx="0">
                  <c:v>AEP Prevalence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'Scenario Analysis'!$H$8:$L$8</c:f>
                <c:numCache>
                  <c:formatCode>General</c:formatCode>
                  <c:ptCount val="5"/>
                  <c:pt idx="0">
                    <c:v>0.12073752256527348</c:v>
                  </c:pt>
                  <c:pt idx="1">
                    <c:v>0.15582733964723594</c:v>
                  </c:pt>
                  <c:pt idx="2">
                    <c:v>0.14872203479892399</c:v>
                  </c:pt>
                  <c:pt idx="3">
                    <c:v>0.15831684297473908</c:v>
                  </c:pt>
                  <c:pt idx="4">
                    <c:v>0.14896372432561511</c:v>
                  </c:pt>
                </c:numCache>
              </c:numRef>
            </c:plus>
            <c:minus>
              <c:numRef>
                <c:f>'Scenario Analysis'!$H$7:$L$7</c:f>
                <c:numCache>
                  <c:formatCode>General</c:formatCode>
                  <c:ptCount val="5"/>
                  <c:pt idx="0">
                    <c:v>0.13909654438917118</c:v>
                  </c:pt>
                  <c:pt idx="1">
                    <c:v>0.1546902042124132</c:v>
                  </c:pt>
                  <c:pt idx="2">
                    <c:v>0.1596223820454048</c:v>
                  </c:pt>
                  <c:pt idx="3">
                    <c:v>0.19078208469557206</c:v>
                  </c:pt>
                  <c:pt idx="4">
                    <c:v>0.15507473721284643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cat>
            <c:numRef>
              <c:f>'Scenario Analysis'!$H$3:$L$3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'Scenario Analysis'!$H$4:$L$4</c:f>
              <c:numCache>
                <c:formatCode>0.0%</c:formatCode>
                <c:ptCount val="5"/>
                <c:pt idx="0">
                  <c:v>0.78211456240718913</c:v>
                </c:pt>
                <c:pt idx="1">
                  <c:v>0.68100599368609738</c:v>
                </c:pt>
                <c:pt idx="2">
                  <c:v>0.57938982390586991</c:v>
                </c:pt>
                <c:pt idx="3">
                  <c:v>0.46463574323215745</c:v>
                </c:pt>
                <c:pt idx="4">
                  <c:v>0.35103627567438489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BD-4452-9934-F3036E58E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841696"/>
        <c:axId val="677839072"/>
      </c:lineChart>
      <c:catAx>
        <c:axId val="677841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Compliance with CDC Recommendation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39072"/>
        <c:crosses val="autoZero"/>
        <c:auto val="1"/>
        <c:lblAlgn val="ctr"/>
        <c:lblOffset val="100"/>
        <c:noMultiLvlLbl val="0"/>
      </c:catAx>
      <c:valAx>
        <c:axId val="6778390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4169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'Scenario Analysis'!$X$1</c:f>
              <c:strCache>
                <c:ptCount val="1"/>
                <c:pt idx="0">
                  <c:v>AEP per 1,000 pop.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0325124507500344E-2"/>
                  <c:y val="-0.545089554084447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'Scenario Analysis'!$X$8:$AB$8</c:f>
                <c:numCache>
                  <c:formatCode>General</c:formatCode>
                  <c:ptCount val="5"/>
                  <c:pt idx="0">
                    <c:v>26.064999999999969</c:v>
                  </c:pt>
                  <c:pt idx="1">
                    <c:v>26.544999999999959</c:v>
                  </c:pt>
                  <c:pt idx="2">
                    <c:v>23.324999999999974</c:v>
                  </c:pt>
                  <c:pt idx="3">
                    <c:v>20.90499999999993</c:v>
                  </c:pt>
                  <c:pt idx="4">
                    <c:v>13.814999999999955</c:v>
                  </c:pt>
                </c:numCache>
              </c:numRef>
            </c:plus>
            <c:minus>
              <c:numRef>
                <c:f>'Scenario Analysis'!$X$7:$AB$7</c:f>
                <c:numCache>
                  <c:formatCode>General</c:formatCode>
                  <c:ptCount val="5"/>
                  <c:pt idx="0">
                    <c:v>30.034999999999997</c:v>
                  </c:pt>
                  <c:pt idx="1">
                    <c:v>27.704999999999984</c:v>
                  </c:pt>
                  <c:pt idx="2">
                    <c:v>22.725000000000009</c:v>
                  </c:pt>
                  <c:pt idx="3">
                    <c:v>14.344999999999999</c:v>
                  </c:pt>
                  <c:pt idx="4">
                    <c:v>11.810000000000002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cat>
            <c:numRef>
              <c:f>'Scenario Analysis'!$N$3:$R$3</c:f>
              <c:numCache>
                <c:formatCode>0%</c:formatCode>
                <c:ptCount val="5"/>
                <c:pt idx="0">
                  <c:v>-1</c:v>
                </c:pt>
                <c:pt idx="1">
                  <c:v>-0.75</c:v>
                </c:pt>
                <c:pt idx="2">
                  <c:v>-0.5</c:v>
                </c:pt>
                <c:pt idx="3">
                  <c:v>-0.25</c:v>
                </c:pt>
                <c:pt idx="4">
                  <c:v>0</c:v>
                </c:pt>
              </c:numCache>
            </c:numRef>
          </c:cat>
          <c:val>
            <c:numRef>
              <c:f>'Scenario Analysis'!$X$4:$AB$4</c:f>
              <c:numCache>
                <c:formatCode>#,##0</c:formatCode>
                <c:ptCount val="5"/>
                <c:pt idx="0">
                  <c:v>233.46</c:v>
                </c:pt>
                <c:pt idx="1">
                  <c:v>177.13</c:v>
                </c:pt>
                <c:pt idx="2">
                  <c:v>127.2</c:v>
                </c:pt>
                <c:pt idx="3">
                  <c:v>85.82</c:v>
                </c:pt>
                <c:pt idx="4">
                  <c:v>49.81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41-4918-B883-0CC0C4072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841696"/>
        <c:axId val="677839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'Scenario Analysis'!$N$1</c15:sqref>
                        </c15:formulaRef>
                      </c:ext>
                    </c:extLst>
                    <c:strCache>
                      <c:ptCount val="1"/>
                      <c:pt idx="0">
                        <c:v>AEP Risk (CDC Definition)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'Scenario Analysis'!$N$8:$V$8</c15:sqref>
                          </c15:formulaRef>
                        </c:ext>
                      </c:extLst>
                      <c:numCache>
                        <c:formatCode>General</c:formatCode>
                        <c:ptCount val="9"/>
                        <c:pt idx="0">
                          <c:v>3.6098764582667808E-2</c:v>
                        </c:pt>
                        <c:pt idx="1">
                          <c:v>3.4197475480077594E-2</c:v>
                        </c:pt>
                        <c:pt idx="2">
                          <c:v>3.1058122381543124E-2</c:v>
                        </c:pt>
                        <c:pt idx="3">
                          <c:v>2.6122931683814965E-2</c:v>
                        </c:pt>
                        <c:pt idx="4">
                          <c:v>1.8829959144493161E-2</c:v>
                        </c:pt>
                        <c:pt idx="5">
                          <c:v>1.5710552213030457E-2</c:v>
                        </c:pt>
                        <c:pt idx="6">
                          <c:v>1.5179540663697089E-2</c:v>
                        </c:pt>
                        <c:pt idx="7">
                          <c:v>1.2700011338102203E-2</c:v>
                        </c:pt>
                        <c:pt idx="8">
                          <c:v>1.1253599138458359E-2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'Scenario Analysis'!$N$7:$V$7</c15:sqref>
                          </c15:formulaRef>
                        </c:ext>
                      </c:extLst>
                      <c:numCache>
                        <c:formatCode>General</c:formatCode>
                        <c:ptCount val="9"/>
                        <c:pt idx="0">
                          <c:v>4.2324195077754589E-2</c:v>
                        </c:pt>
                        <c:pt idx="1">
                          <c:v>3.5724903691053023E-2</c:v>
                        </c:pt>
                        <c:pt idx="2">
                          <c:v>3.1557007300257206E-2</c:v>
                        </c:pt>
                        <c:pt idx="3">
                          <c:v>2.0488235745741129E-2</c:v>
                        </c:pt>
                        <c:pt idx="4">
                          <c:v>1.5686843388191082E-2</c:v>
                        </c:pt>
                        <c:pt idx="5">
                          <c:v>1.6043125173241607E-2</c:v>
                        </c:pt>
                        <c:pt idx="6">
                          <c:v>1.3838123473759682E-2</c:v>
                        </c:pt>
                        <c:pt idx="7">
                          <c:v>1.2331451077289741E-2</c:v>
                        </c:pt>
                        <c:pt idx="8">
                          <c:v>1.0480085492430355E-2</c:v>
                        </c:pt>
                      </c:numCache>
                    </c:numRef>
                  </c:minus>
                  <c:spPr>
                    <a:noFill/>
                    <a:ln w="19050" cap="flat" cmpd="sng" algn="ctr">
                      <a:solidFill>
                        <a:schemeClr val="accent2"/>
                      </a:solidFill>
                      <a:round/>
                    </a:ln>
                    <a:effectLst/>
                  </c:spPr>
                </c:errBars>
                <c:cat>
                  <c:numRef>
                    <c:extLst>
                      <c:ext uri="{02D57815-91ED-43cb-92C2-25804820EDAC}">
                        <c15:formulaRef>
                          <c15:sqref>'Scenario Analysis'!$N$3:$R$3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-1</c:v>
                      </c:pt>
                      <c:pt idx="1">
                        <c:v>-0.75</c:v>
                      </c:pt>
                      <c:pt idx="2">
                        <c:v>-0.5</c:v>
                      </c:pt>
                      <c:pt idx="3">
                        <c:v>-0.25</c:v>
                      </c:pt>
                      <c:pt idx="4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'Scenario Analysis'!$N$4:$R$4</c15:sqref>
                        </c15:formulaRef>
                      </c:ext>
                    </c:extLst>
                    <c:numCache>
                      <c:formatCode>0.0%</c:formatCode>
                      <c:ptCount val="5"/>
                      <c:pt idx="0">
                        <c:v>0.33121433693461133</c:v>
                      </c:pt>
                      <c:pt idx="1">
                        <c:v>0.2464359969200289</c:v>
                      </c:pt>
                      <c:pt idx="2">
                        <c:v>0.17391214212527153</c:v>
                      </c:pt>
                      <c:pt idx="3">
                        <c:v>0.11548680552374824</c:v>
                      </c:pt>
                      <c:pt idx="4">
                        <c:v>6.6148388904303732E-2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641-4918-B883-0CC0C40727A5}"/>
                  </c:ext>
                </c:extLst>
              </c15:ser>
            </c15:filteredLineSeries>
          </c:ext>
        </c:extLst>
      </c:lineChart>
      <c:catAx>
        <c:axId val="677841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Decrease in Access to Contraceptives among "Safe Sex"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39072"/>
        <c:crosses val="autoZero"/>
        <c:auto val="1"/>
        <c:lblAlgn val="ctr"/>
        <c:lblOffset val="100"/>
        <c:noMultiLvlLbl val="0"/>
      </c:catAx>
      <c:valAx>
        <c:axId val="67783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4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'Scenario Analysis'!$X$1</c:f>
              <c:strCache>
                <c:ptCount val="1"/>
                <c:pt idx="0">
                  <c:v>AEP per 1,000 pop.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6695726759645237"/>
                  <c:y val="-0.608395090900854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'Scenario Analysis'!$AB$8:$AF$8</c:f>
                <c:numCache>
                  <c:formatCode>General</c:formatCode>
                  <c:ptCount val="5"/>
                  <c:pt idx="0">
                    <c:v>13.814999999999955</c:v>
                  </c:pt>
                  <c:pt idx="1">
                    <c:v>10.754999999999988</c:v>
                  </c:pt>
                  <c:pt idx="2">
                    <c:v>11.224999999999994</c:v>
                  </c:pt>
                  <c:pt idx="3">
                    <c:v>10.559999999999985</c:v>
                  </c:pt>
                  <c:pt idx="4">
                    <c:v>8.59</c:v>
                  </c:pt>
                </c:numCache>
              </c:numRef>
            </c:plus>
            <c:minus>
              <c:numRef>
                <c:f>'Scenario Analysis'!$AB$7:$AF$7</c:f>
                <c:numCache>
                  <c:formatCode>General</c:formatCode>
                  <c:ptCount val="5"/>
                  <c:pt idx="0">
                    <c:v>11.810000000000002</c:v>
                  </c:pt>
                  <c:pt idx="1">
                    <c:v>11.770000000000003</c:v>
                  </c:pt>
                  <c:pt idx="2">
                    <c:v>10.824999999999996</c:v>
                  </c:pt>
                  <c:pt idx="3">
                    <c:v>9.4899999999999984</c:v>
                  </c:pt>
                  <c:pt idx="4">
                    <c:v>7.9350000000000005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cat>
            <c:numRef>
              <c:f>'Scenario Analysis'!$R$3:$V$3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'Scenario Analysis'!$AB$4:$AF$4</c:f>
              <c:numCache>
                <c:formatCode>#,##0</c:formatCode>
                <c:ptCount val="5"/>
                <c:pt idx="0">
                  <c:v>49.81</c:v>
                </c:pt>
                <c:pt idx="1">
                  <c:v>41.77</c:v>
                </c:pt>
                <c:pt idx="2">
                  <c:v>33.299999999999997</c:v>
                </c:pt>
                <c:pt idx="3">
                  <c:v>25.49</c:v>
                </c:pt>
                <c:pt idx="4">
                  <c:v>17.41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2C-4E4A-AF06-2362A9BCA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841696"/>
        <c:axId val="677839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'Scenario Analysis'!$N$1</c15:sqref>
                        </c15:formulaRef>
                      </c:ext>
                    </c:extLst>
                    <c:strCache>
                      <c:ptCount val="1"/>
                      <c:pt idx="0">
                        <c:v>AEP Risk (CDC Definition)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'Scenario Analysis'!$N$8:$V$8</c15:sqref>
                          </c15:formulaRef>
                        </c:ext>
                      </c:extLst>
                      <c:numCache>
                        <c:formatCode>General</c:formatCode>
                        <c:ptCount val="9"/>
                        <c:pt idx="0">
                          <c:v>3.6098764582667808E-2</c:v>
                        </c:pt>
                        <c:pt idx="1">
                          <c:v>3.4197475480077594E-2</c:v>
                        </c:pt>
                        <c:pt idx="2">
                          <c:v>3.1058122381543124E-2</c:v>
                        </c:pt>
                        <c:pt idx="3">
                          <c:v>2.6122931683814965E-2</c:v>
                        </c:pt>
                        <c:pt idx="4">
                          <c:v>1.8829959144493161E-2</c:v>
                        </c:pt>
                        <c:pt idx="5">
                          <c:v>1.5710552213030457E-2</c:v>
                        </c:pt>
                        <c:pt idx="6">
                          <c:v>1.5179540663697089E-2</c:v>
                        </c:pt>
                        <c:pt idx="7">
                          <c:v>1.2700011338102203E-2</c:v>
                        </c:pt>
                        <c:pt idx="8">
                          <c:v>1.1253599138458359E-2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'Scenario Analysis'!$N$7:$V$7</c15:sqref>
                          </c15:formulaRef>
                        </c:ext>
                      </c:extLst>
                      <c:numCache>
                        <c:formatCode>General</c:formatCode>
                        <c:ptCount val="9"/>
                        <c:pt idx="0">
                          <c:v>4.2324195077754589E-2</c:v>
                        </c:pt>
                        <c:pt idx="1">
                          <c:v>3.5724903691053023E-2</c:v>
                        </c:pt>
                        <c:pt idx="2">
                          <c:v>3.1557007300257206E-2</c:v>
                        </c:pt>
                        <c:pt idx="3">
                          <c:v>2.0488235745741129E-2</c:v>
                        </c:pt>
                        <c:pt idx="4">
                          <c:v>1.5686843388191082E-2</c:v>
                        </c:pt>
                        <c:pt idx="5">
                          <c:v>1.6043125173241607E-2</c:v>
                        </c:pt>
                        <c:pt idx="6">
                          <c:v>1.3838123473759682E-2</c:v>
                        </c:pt>
                        <c:pt idx="7">
                          <c:v>1.2331451077289741E-2</c:v>
                        </c:pt>
                        <c:pt idx="8">
                          <c:v>1.0480085492430355E-2</c:v>
                        </c:pt>
                      </c:numCache>
                    </c:numRef>
                  </c:minus>
                  <c:spPr>
                    <a:noFill/>
                    <a:ln w="19050" cap="flat" cmpd="sng" algn="ctr">
                      <a:solidFill>
                        <a:schemeClr val="accent2"/>
                      </a:solidFill>
                      <a:round/>
                    </a:ln>
                    <a:effectLst/>
                  </c:spPr>
                </c:errBars>
                <c:cat>
                  <c:numRef>
                    <c:extLst>
                      <c:ext uri="{02D57815-91ED-43cb-92C2-25804820EDAC}">
                        <c15:formulaRef>
                          <c15:sqref>'Scenario Analysis'!$R$3:$V$3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0.25</c:v>
                      </c:pt>
                      <c:pt idx="2">
                        <c:v>0.5</c:v>
                      </c:pt>
                      <c:pt idx="3">
                        <c:v>0.75</c:v>
                      </c:pt>
                      <c:pt idx="4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'Scenario Analysis'!$R$4:$V$4</c15:sqref>
                        </c15:formulaRef>
                      </c:ext>
                    </c:extLst>
                    <c:numCache>
                      <c:formatCode>0.0%</c:formatCode>
                      <c:ptCount val="5"/>
                      <c:pt idx="0">
                        <c:v>6.6148388904303732E-2</c:v>
                      </c:pt>
                      <c:pt idx="1">
                        <c:v>5.5343125173241609E-2</c:v>
                      </c:pt>
                      <c:pt idx="2">
                        <c:v>4.4022607863542083E-2</c:v>
                      </c:pt>
                      <c:pt idx="3">
                        <c:v>3.3621504056296457E-2</c:v>
                      </c:pt>
                      <c:pt idx="4">
                        <c:v>2.2928452919653015E-2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D2C-4E4A-AF06-2362A9BCA967}"/>
                  </c:ext>
                </c:extLst>
              </c15:ser>
            </c15:filteredLineSeries>
          </c:ext>
        </c:extLst>
      </c:lineChart>
      <c:catAx>
        <c:axId val="677841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Increase in Access to Contraceptives among "Unsafe Sex"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39072"/>
        <c:crosses val="autoZero"/>
        <c:auto val="1"/>
        <c:lblAlgn val="ctr"/>
        <c:lblOffset val="100"/>
        <c:noMultiLvlLbl val="0"/>
      </c:catAx>
      <c:valAx>
        <c:axId val="677839072"/>
        <c:scaling>
          <c:orientation val="minMax"/>
          <c:max val="30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67784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114300</xdr:colOff>
          <xdr:row>1</xdr:row>
          <xdr:rowOff>190500</xdr:rowOff>
        </xdr:from>
        <xdr:to>
          <xdr:col>8</xdr:col>
          <xdr:colOff>590550</xdr:colOff>
          <xdr:row>3</xdr:row>
          <xdr:rowOff>190500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Simulate 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114300</xdr:colOff>
          <xdr:row>4</xdr:row>
          <xdr:rowOff>104775</xdr:rowOff>
        </xdr:from>
        <xdr:to>
          <xdr:col>8</xdr:col>
          <xdr:colOff>590550</xdr:colOff>
          <xdr:row>6</xdr:row>
          <xdr:rowOff>114300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Scenario Analysis ...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104775</xdr:colOff>
          <xdr:row>12</xdr:row>
          <xdr:rowOff>114300</xdr:rowOff>
        </xdr:from>
        <xdr:to>
          <xdr:col>7</xdr:col>
          <xdr:colOff>828675</xdr:colOff>
          <xdr:row>14</xdr:row>
          <xdr:rowOff>66675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Simulate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304799</xdr:colOff>
      <xdr:row>14</xdr:row>
      <xdr:rowOff>40481</xdr:rowOff>
    </xdr:from>
    <xdr:to>
      <xdr:col>7</xdr:col>
      <xdr:colOff>409574</xdr:colOff>
      <xdr:row>31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390527</xdr:colOff>
      <xdr:row>14</xdr:row>
      <xdr:rowOff>9524</xdr:rowOff>
    </xdr:from>
    <xdr:to>
      <xdr:col>17</xdr:col>
      <xdr:colOff>476251</xdr:colOff>
      <xdr:row>34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39</xdr:col>
      <xdr:colOff>528639</xdr:colOff>
      <xdr:row>14</xdr:row>
      <xdr:rowOff>66676</xdr:rowOff>
    </xdr:from>
    <xdr:to>
      <xdr:col>47</xdr:col>
      <xdr:colOff>119063</xdr:colOff>
      <xdr:row>32</xdr:row>
      <xdr:rowOff>7145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48</xdr:col>
      <xdr:colOff>47627</xdr:colOff>
      <xdr:row>14</xdr:row>
      <xdr:rowOff>75670</xdr:rowOff>
    </xdr:from>
    <xdr:to>
      <xdr:col>49</xdr:col>
      <xdr:colOff>635000</xdr:colOff>
      <xdr:row>31</xdr:row>
      <xdr:rowOff>185208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68</xdr:col>
      <xdr:colOff>23812</xdr:colOff>
      <xdr:row>14</xdr:row>
      <xdr:rowOff>28574</xdr:rowOff>
    </xdr:from>
    <xdr:to>
      <xdr:col>74</xdr:col>
      <xdr:colOff>352423</xdr:colOff>
      <xdr:row>31</xdr:row>
      <xdr:rowOff>159543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28</xdr:col>
      <xdr:colOff>481013</xdr:colOff>
      <xdr:row>13</xdr:row>
      <xdr:rowOff>161925</xdr:rowOff>
    </xdr:from>
    <xdr:ext cx="4324350" cy="3369469"/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oneCellAnchor>
  <xdr:oneCellAnchor>
    <xdr:from>
      <xdr:col>86</xdr:col>
      <xdr:colOff>124355</xdr:colOff>
      <xdr:row>14</xdr:row>
      <xdr:rowOff>127000</xdr:rowOff>
    </xdr:from>
    <xdr:ext cx="4324350" cy="3369469"/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oneCellAnchor>
  <xdr:oneCellAnchor>
    <xdr:from>
      <xdr:col>77</xdr:col>
      <xdr:colOff>159281</xdr:colOff>
      <xdr:row>14</xdr:row>
      <xdr:rowOff>131762</xdr:rowOff>
    </xdr:from>
    <xdr:ext cx="4324350" cy="3369469"/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oneCellAnchor>
  <xdr:twoCellAnchor editAs="oneCell">
    <xdr:from>
      <xdr:col>20</xdr:col>
      <xdr:colOff>390525</xdr:colOff>
      <xdr:row>14</xdr:row>
      <xdr:rowOff>28575</xdr:rowOff>
    </xdr:from>
    <xdr:to>
      <xdr:col>26</xdr:col>
      <xdr:colOff>576261</xdr:colOff>
      <xdr:row>31</xdr:row>
      <xdr:rowOff>159544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oneCellAnchor>
    <xdr:from>
      <xdr:col>52</xdr:col>
      <xdr:colOff>576264</xdr:colOff>
      <xdr:row>14</xdr:row>
      <xdr:rowOff>33338</xdr:rowOff>
    </xdr:from>
    <xdr:ext cx="4324350" cy="3369469"/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oneCellAnchor>
  <xdr:twoCellAnchor editAs="oneCell">
    <xdr:from>
      <xdr:col>61</xdr:col>
      <xdr:colOff>174625</xdr:colOff>
      <xdr:row>14</xdr:row>
      <xdr:rowOff>5292</xdr:rowOff>
    </xdr:from>
    <xdr:to>
      <xdr:col>65</xdr:col>
      <xdr:colOff>531812</xdr:colOff>
      <xdr:row>31</xdr:row>
      <xdr:rowOff>136261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oneCellAnchor>
    <xdr:from>
      <xdr:col>28</xdr:col>
      <xdr:colOff>476250</xdr:colOff>
      <xdr:row>31</xdr:row>
      <xdr:rowOff>171450</xdr:rowOff>
    </xdr:from>
    <xdr:ext cx="4324350" cy="3369469"/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oneCellAnchor>
  <xdr:twoCellAnchor>
    <xdr:from>
      <xdr:col>95</xdr:col>
      <xdr:colOff>257175</xdr:colOff>
      <xdr:row>17</xdr:row>
      <xdr:rowOff>85725</xdr:rowOff>
    </xdr:from>
    <xdr:to>
      <xdr:col>97</xdr:col>
      <xdr:colOff>489585</xdr:colOff>
      <xdr:row>31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97</xdr:col>
      <xdr:colOff>533400</xdr:colOff>
      <xdr:row>17</xdr:row>
      <xdr:rowOff>85725</xdr:rowOff>
    </xdr:from>
    <xdr:to>
      <xdr:col>101</xdr:col>
      <xdr:colOff>327660</xdr:colOff>
      <xdr:row>31</xdr:row>
      <xdr:rowOff>161925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101</xdr:col>
      <xdr:colOff>381000</xdr:colOff>
      <xdr:row>17</xdr:row>
      <xdr:rowOff>85725</xdr:rowOff>
    </xdr:from>
    <xdr:to>
      <xdr:col>105</xdr:col>
      <xdr:colOff>175260</xdr:colOff>
      <xdr:row>31</xdr:row>
      <xdr:rowOff>161925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95</xdr:col>
      <xdr:colOff>238125</xdr:colOff>
      <xdr:row>32</xdr:row>
      <xdr:rowOff>19050</xdr:rowOff>
    </xdr:from>
    <xdr:to>
      <xdr:col>97</xdr:col>
      <xdr:colOff>470535</xdr:colOff>
      <xdr:row>46</xdr:row>
      <xdr:rowOff>95250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97</xdr:col>
      <xdr:colOff>523875</xdr:colOff>
      <xdr:row>32</xdr:row>
      <xdr:rowOff>19050</xdr:rowOff>
    </xdr:from>
    <xdr:to>
      <xdr:col>101</xdr:col>
      <xdr:colOff>318135</xdr:colOff>
      <xdr:row>46</xdr:row>
      <xdr:rowOff>95250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101</xdr:col>
      <xdr:colOff>381000</xdr:colOff>
      <xdr:row>32</xdr:row>
      <xdr:rowOff>19050</xdr:rowOff>
    </xdr:from>
    <xdr:to>
      <xdr:col>105</xdr:col>
      <xdr:colOff>175260</xdr:colOff>
      <xdr:row>46</xdr:row>
      <xdr:rowOff>95250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95</xdr:col>
          <xdr:colOff>247650</xdr:colOff>
          <xdr:row>13</xdr:row>
          <xdr:rowOff>180975</xdr:rowOff>
        </xdr:from>
        <xdr:to>
          <xdr:col>96</xdr:col>
          <xdr:colOff>1343025</xdr:colOff>
          <xdr:row>16</xdr:row>
          <xdr:rowOff>142875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Simulate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50</xdr:col>
      <xdr:colOff>74084</xdr:colOff>
      <xdr:row>14</xdr:row>
      <xdr:rowOff>42333</xdr:rowOff>
    </xdr:from>
    <xdr:to>
      <xdr:col>52</xdr:col>
      <xdr:colOff>470957</xdr:colOff>
      <xdr:row>31</xdr:row>
      <xdr:rowOff>151871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695325</xdr:colOff>
      <xdr:row>12</xdr:row>
      <xdr:rowOff>47624</xdr:rowOff>
    </xdr:from>
    <xdr:to>
      <xdr:col>6</xdr:col>
      <xdr:colOff>0</xdr:colOff>
      <xdr:row>29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276225</xdr:colOff>
      <xdr:row>12</xdr:row>
      <xdr:rowOff>66675</xdr:rowOff>
    </xdr:from>
    <xdr:to>
      <xdr:col>13</xdr:col>
      <xdr:colOff>552450</xdr:colOff>
      <xdr:row>29</xdr:row>
      <xdr:rowOff>95251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209550</xdr:colOff>
      <xdr:row>12</xdr:row>
      <xdr:rowOff>66675</xdr:rowOff>
    </xdr:from>
    <xdr:to>
      <xdr:col>18</xdr:col>
      <xdr:colOff>733425</xdr:colOff>
      <xdr:row>29</xdr:row>
      <xdr:rowOff>95251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647700</xdr:colOff>
      <xdr:row>29</xdr:row>
      <xdr:rowOff>142875</xdr:rowOff>
    </xdr:from>
    <xdr:to>
      <xdr:col>4</xdr:col>
      <xdr:colOff>304800</xdr:colOff>
      <xdr:row>48</xdr:row>
      <xdr:rowOff>101727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679"/>
        <a:stretch/>
      </xdr:blipFill>
      <xdr:spPr>
        <a:xfrm>
          <a:off x="647700" y="5686425"/>
          <a:ext cx="3314700" cy="3578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8" tint="0.59999389629810485"/>
  </sheetPr>
  <dimension ref="B2:P13"/>
  <sheetViews>
    <sheetView showGridLines="0" workbookViewId="0">
      <selection activeCell="D8" sqref="D8"/>
    </sheetView>
  </sheetViews>
  <sheetFormatPr defaultRowHeight="15" x14ac:dyDescent="0.25"/>
  <cols>
    <col min="1" max="1" width="5.42578125" customWidth="1"/>
    <col min="2" max="2" width="3.5703125" customWidth="1"/>
    <col min="3" max="3" width="30" customWidth="1"/>
    <col min="4" max="4" width="11.140625" customWidth="1"/>
    <col min="15" max="15" width="12" customWidth="1"/>
    <col min="16" max="16" width="13.140625" customWidth="1"/>
  </cols>
  <sheetData>
    <row r="2" spans="2:16" ht="15.75" customHeight="1" thickBot="1" x14ac:dyDescent="0.3">
      <c r="O2" s="233" t="s">
        <v>131</v>
      </c>
      <c r="P2" s="233" t="s">
        <v>134</v>
      </c>
    </row>
    <row r="3" spans="2:16" ht="15" customHeight="1" x14ac:dyDescent="0.25">
      <c r="B3" s="2"/>
      <c r="C3" s="3"/>
      <c r="D3" s="3"/>
      <c r="E3" s="3"/>
      <c r="F3" s="4"/>
      <c r="O3" s="233"/>
      <c r="P3" s="233"/>
    </row>
    <row r="4" spans="2:16" x14ac:dyDescent="0.25">
      <c r="B4" s="5"/>
      <c r="C4" s="6" t="s">
        <v>1</v>
      </c>
      <c r="D4" s="12">
        <f>1/52</f>
        <v>1.9230769230769232E-2</v>
      </c>
      <c r="E4" s="6" t="s">
        <v>7</v>
      </c>
      <c r="F4" s="8"/>
      <c r="O4" s="234"/>
      <c r="P4" s="234"/>
    </row>
    <row r="5" spans="2:16" x14ac:dyDescent="0.25">
      <c r="B5" s="5"/>
      <c r="C5" s="6" t="s">
        <v>0</v>
      </c>
      <c r="D5" s="7">
        <v>5</v>
      </c>
      <c r="E5" s="6" t="s">
        <v>8</v>
      </c>
      <c r="F5" s="8"/>
      <c r="O5" s="125">
        <v>0</v>
      </c>
      <c r="P5" s="67">
        <v>0</v>
      </c>
    </row>
    <row r="6" spans="2:16" x14ac:dyDescent="0.25">
      <c r="B6" s="5"/>
      <c r="C6" s="6" t="s">
        <v>2</v>
      </c>
      <c r="D6" s="7">
        <v>1</v>
      </c>
      <c r="E6" s="6" t="s">
        <v>7</v>
      </c>
      <c r="F6" s="8"/>
      <c r="O6" s="125">
        <v>0.25</v>
      </c>
      <c r="P6" s="67">
        <v>0.1</v>
      </c>
    </row>
    <row r="7" spans="2:16" x14ac:dyDescent="0.25">
      <c r="B7" s="5"/>
      <c r="C7" s="209" t="s">
        <v>9</v>
      </c>
      <c r="D7" s="210">
        <v>2000</v>
      </c>
      <c r="E7" s="6"/>
      <c r="F7" s="8"/>
      <c r="O7" s="125">
        <v>0.5</v>
      </c>
      <c r="P7" s="67">
        <v>0.2</v>
      </c>
    </row>
    <row r="8" spans="2:16" x14ac:dyDescent="0.25">
      <c r="B8" s="5"/>
      <c r="C8" s="209" t="s">
        <v>10</v>
      </c>
      <c r="D8" s="211">
        <v>100</v>
      </c>
      <c r="E8" s="6"/>
      <c r="F8" s="8"/>
      <c r="O8" s="125">
        <v>0.75</v>
      </c>
      <c r="P8" s="67">
        <v>0.3</v>
      </c>
    </row>
    <row r="9" spans="2:16" x14ac:dyDescent="0.25">
      <c r="B9" s="5"/>
      <c r="C9" s="19" t="s">
        <v>40</v>
      </c>
      <c r="D9" s="31">
        <v>0.05</v>
      </c>
      <c r="E9" s="6"/>
      <c r="F9" s="8"/>
      <c r="O9" s="125">
        <v>1</v>
      </c>
      <c r="P9" s="67">
        <v>0.4</v>
      </c>
    </row>
    <row r="10" spans="2:16" ht="30" x14ac:dyDescent="0.25">
      <c r="B10" s="5"/>
      <c r="C10" s="207" t="s">
        <v>55</v>
      </c>
      <c r="D10" s="208">
        <v>0</v>
      </c>
      <c r="E10" s="6"/>
      <c r="F10" s="8"/>
    </row>
    <row r="11" spans="2:16" ht="30" x14ac:dyDescent="0.25">
      <c r="B11" s="5"/>
      <c r="C11" s="212" t="s">
        <v>132</v>
      </c>
      <c r="D11" s="213">
        <v>0</v>
      </c>
      <c r="E11" s="6"/>
      <c r="F11" s="8"/>
    </row>
    <row r="12" spans="2:16" s="114" customFormat="1" ht="30" x14ac:dyDescent="0.25">
      <c r="B12" s="5"/>
      <c r="C12" s="214" t="s">
        <v>133</v>
      </c>
      <c r="D12" s="215">
        <v>0</v>
      </c>
      <c r="E12" s="6"/>
      <c r="F12" s="8"/>
    </row>
    <row r="13" spans="2:16" ht="15.75" thickBot="1" x14ac:dyDescent="0.3">
      <c r="B13" s="9"/>
      <c r="C13" s="10"/>
      <c r="D13" s="10"/>
      <c r="E13" s="10"/>
      <c r="F13" s="11"/>
    </row>
  </sheetData>
  <mergeCells count="2">
    <mergeCell ref="O2:O4"/>
    <mergeCell ref="P2:P4"/>
  </mergeCells>
  <dataValidations count="2">
    <dataValidation type="list" allowBlank="1" showInputMessage="1" showErrorMessage="1" sqref="D10">
      <formula1>$O$5:$O$9</formula1>
    </dataValidation>
    <dataValidation type="list" allowBlank="1" showInputMessage="1" showErrorMessage="1" sqref="D11:D12">
      <formula1>$P$5:$P$9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Main">
                <anchor moveWithCells="1" sizeWithCells="1">
                  <from>
                    <xdr:col>6</xdr:col>
                    <xdr:colOff>114300</xdr:colOff>
                    <xdr:row>1</xdr:row>
                    <xdr:rowOff>190500</xdr:rowOff>
                  </from>
                  <to>
                    <xdr:col>8</xdr:col>
                    <xdr:colOff>590550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Button 4">
              <controlPr defaultSize="0" print="0" autoFill="0" autoPict="0" macro="[0]!DoAnalysis">
                <anchor moveWithCells="1" sizeWithCells="1">
                  <from>
                    <xdr:col>6</xdr:col>
                    <xdr:colOff>114300</xdr:colOff>
                    <xdr:row>4</xdr:row>
                    <xdr:rowOff>104775</xdr:rowOff>
                  </from>
                  <to>
                    <xdr:col>8</xdr:col>
                    <xdr:colOff>590550</xdr:colOff>
                    <xdr:row>6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8" tint="0.59999389629810485"/>
  </sheetPr>
  <dimension ref="A3:R101"/>
  <sheetViews>
    <sheetView showGridLines="0" topLeftCell="A10" workbookViewId="0">
      <selection activeCell="L19" sqref="L19"/>
    </sheetView>
  </sheetViews>
  <sheetFormatPr defaultColWidth="9" defaultRowHeight="15" x14ac:dyDescent="0.25"/>
  <cols>
    <col min="1" max="1" width="3" style="13" customWidth="1"/>
    <col min="2" max="2" width="29.5703125" style="13" customWidth="1"/>
    <col min="3" max="3" width="9" style="13"/>
    <col min="4" max="4" width="19.28515625" style="13" customWidth="1"/>
    <col min="5" max="5" width="18.140625" style="13" customWidth="1"/>
    <col min="6" max="7" width="17.85546875" style="13" customWidth="1"/>
    <col min="8" max="8" width="17.28515625" style="13" customWidth="1"/>
    <col min="9" max="9" width="19.28515625" style="13" customWidth="1"/>
    <col min="10" max="10" width="10.42578125" style="13" customWidth="1"/>
    <col min="11" max="11" width="15" style="13" customWidth="1"/>
    <col min="12" max="13" width="13.42578125" style="13" customWidth="1"/>
    <col min="14" max="14" width="11.140625" style="13" customWidth="1"/>
    <col min="15" max="15" width="18.140625" style="13" customWidth="1"/>
    <col min="16" max="16" width="14.42578125" style="13" customWidth="1"/>
    <col min="17" max="16384" width="9" style="13"/>
  </cols>
  <sheetData>
    <row r="3" spans="2:18" x14ac:dyDescent="0.25">
      <c r="B3" s="40" t="s">
        <v>5</v>
      </c>
      <c r="C3" s="40"/>
      <c r="D3" s="41"/>
      <c r="E3" s="41"/>
      <c r="G3" s="163"/>
      <c r="I3" s="47" t="s">
        <v>47</v>
      </c>
      <c r="J3" s="48"/>
      <c r="L3" s="47" t="s">
        <v>48</v>
      </c>
      <c r="M3" s="48"/>
      <c r="N3" s="48"/>
      <c r="O3" s="48"/>
    </row>
    <row r="4" spans="2:18" x14ac:dyDescent="0.25">
      <c r="B4" s="14" t="s">
        <v>3</v>
      </c>
      <c r="C4" s="20" t="s">
        <v>14</v>
      </c>
      <c r="D4" s="14" t="s">
        <v>4</v>
      </c>
      <c r="E4" s="20" t="s">
        <v>130</v>
      </c>
      <c r="F4" s="14" t="s">
        <v>87</v>
      </c>
      <c r="G4" s="20" t="s">
        <v>129</v>
      </c>
      <c r="I4" s="14" t="s">
        <v>3</v>
      </c>
      <c r="J4" s="20" t="s">
        <v>21</v>
      </c>
      <c r="L4" s="14" t="s">
        <v>3</v>
      </c>
      <c r="M4" s="20" t="s">
        <v>21</v>
      </c>
    </row>
    <row r="5" spans="2:18" x14ac:dyDescent="0.25">
      <c r="B5" s="15">
        <v>10</v>
      </c>
      <c r="C5" s="15">
        <v>1</v>
      </c>
      <c r="D5" s="16">
        <v>0</v>
      </c>
      <c r="E5" s="156">
        <v>0</v>
      </c>
      <c r="G5" s="164"/>
      <c r="I5" s="15">
        <v>10</v>
      </c>
      <c r="J5" s="16">
        <v>0</v>
      </c>
      <c r="L5" s="15">
        <v>10</v>
      </c>
      <c r="M5" s="202">
        <v>0</v>
      </c>
    </row>
    <row r="6" spans="2:18" x14ac:dyDescent="0.25">
      <c r="B6" s="15">
        <v>15</v>
      </c>
      <c r="C6" s="15">
        <v>2</v>
      </c>
      <c r="D6" s="128">
        <f>E6</f>
        <v>0.1780991006877094</v>
      </c>
      <c r="E6" s="189">
        <f>G6/$G$12</f>
        <v>0.1780991006877094</v>
      </c>
      <c r="F6" s="16">
        <v>0.17213106081008092</v>
      </c>
      <c r="G6" s="165">
        <v>1010</v>
      </c>
      <c r="I6" s="15">
        <v>15</v>
      </c>
      <c r="J6" s="126">
        <v>1.4999999999999999E-2</v>
      </c>
      <c r="L6" s="15">
        <v>15</v>
      </c>
      <c r="M6" s="202">
        <v>0.13300000000000001</v>
      </c>
    </row>
    <row r="7" spans="2:18" x14ac:dyDescent="0.25">
      <c r="B7" s="15">
        <v>20</v>
      </c>
      <c r="C7" s="15">
        <v>3</v>
      </c>
      <c r="D7" s="128">
        <f t="shared" ref="D7:D10" si="0">E7</f>
        <v>0.16716628460588961</v>
      </c>
      <c r="E7" s="189">
        <f t="shared" ref="E7:E11" si="1">G7/$G$12</f>
        <v>0.16716628460588961</v>
      </c>
      <c r="F7" s="16">
        <v>0.16948826928193003</v>
      </c>
      <c r="G7" s="165">
        <v>948</v>
      </c>
      <c r="I7" s="15">
        <v>20</v>
      </c>
      <c r="J7" s="126">
        <v>5.0000000000000001E-3</v>
      </c>
      <c r="L7" s="15">
        <v>20</v>
      </c>
      <c r="M7" s="202">
        <v>0.111</v>
      </c>
    </row>
    <row r="8" spans="2:18" x14ac:dyDescent="0.25">
      <c r="B8" s="15">
        <v>25</v>
      </c>
      <c r="C8" s="15">
        <v>4</v>
      </c>
      <c r="D8" s="128">
        <f t="shared" si="0"/>
        <v>0.18286016575559866</v>
      </c>
      <c r="E8" s="189">
        <f t="shared" si="1"/>
        <v>0.18286016575559866</v>
      </c>
      <c r="F8" s="16">
        <v>0.16779584318410878</v>
      </c>
      <c r="G8" s="165">
        <v>1037</v>
      </c>
      <c r="I8" s="15">
        <v>25</v>
      </c>
      <c r="J8" s="126">
        <v>5.0000000000000001E-3</v>
      </c>
      <c r="L8" s="15">
        <v>25</v>
      </c>
      <c r="M8" s="202">
        <v>0.11899999999999999</v>
      </c>
    </row>
    <row r="9" spans="2:18" x14ac:dyDescent="0.25">
      <c r="B9" s="15">
        <v>30</v>
      </c>
      <c r="C9" s="15">
        <v>5</v>
      </c>
      <c r="D9" s="128">
        <f t="shared" si="0"/>
        <v>0.18127314406630224</v>
      </c>
      <c r="E9" s="189">
        <f t="shared" si="1"/>
        <v>0.18127314406630224</v>
      </c>
      <c r="F9" s="16">
        <v>0.15976924007030127</v>
      </c>
      <c r="G9" s="165">
        <v>1028</v>
      </c>
      <c r="I9" s="15">
        <v>30</v>
      </c>
      <c r="J9" s="126">
        <v>5.0000000000000001E-3</v>
      </c>
      <c r="L9" s="15">
        <v>30</v>
      </c>
      <c r="M9" s="202">
        <v>0.15</v>
      </c>
    </row>
    <row r="10" spans="2:18" x14ac:dyDescent="0.25">
      <c r="B10" s="15">
        <v>35</v>
      </c>
      <c r="C10" s="15">
        <v>6</v>
      </c>
      <c r="D10" s="128">
        <f t="shared" si="0"/>
        <v>0.15323576088873214</v>
      </c>
      <c r="E10" s="189">
        <f t="shared" si="1"/>
        <v>0.15323576088873214</v>
      </c>
      <c r="F10" s="16">
        <v>0.16252709380755614</v>
      </c>
      <c r="G10" s="165">
        <v>869</v>
      </c>
      <c r="I10" s="15">
        <v>35</v>
      </c>
      <c r="J10" s="126">
        <v>2E-3</v>
      </c>
      <c r="L10" s="15">
        <v>35</v>
      </c>
      <c r="M10" s="202">
        <v>0.246</v>
      </c>
    </row>
    <row r="11" spans="2:18" x14ac:dyDescent="0.25">
      <c r="B11" s="17">
        <v>40</v>
      </c>
      <c r="C11" s="17">
        <v>7</v>
      </c>
      <c r="D11" s="157">
        <f>E11</f>
        <v>0.13736554399576795</v>
      </c>
      <c r="E11" s="190">
        <f t="shared" si="1"/>
        <v>0.13736554399576795</v>
      </c>
      <c r="F11" s="18">
        <v>0.16828849284602276</v>
      </c>
      <c r="G11" s="17">
        <v>779</v>
      </c>
      <c r="I11" s="17">
        <v>40</v>
      </c>
      <c r="J11" s="127">
        <v>1E-3</v>
      </c>
      <c r="L11" s="15">
        <v>40</v>
      </c>
      <c r="M11" s="202">
        <v>0.51</v>
      </c>
    </row>
    <row r="12" spans="2:18" x14ac:dyDescent="0.25">
      <c r="B12" s="15" t="s">
        <v>6</v>
      </c>
      <c r="C12" s="15"/>
      <c r="D12" s="16">
        <f>SUM(D5:D11)</f>
        <v>1</v>
      </c>
      <c r="E12" s="16"/>
      <c r="G12" s="166">
        <f>SUM(G6:G11)</f>
        <v>5671</v>
      </c>
      <c r="I12" s="21" t="s">
        <v>22</v>
      </c>
      <c r="J12" s="128">
        <f>SUMPRODUCT(D6:D11,J6:J11)</f>
        <v>5.7718215482278259E-3</v>
      </c>
    </row>
    <row r="13" spans="2:18" x14ac:dyDescent="0.25">
      <c r="M13" s="108"/>
      <c r="N13" s="108"/>
      <c r="O13" s="108"/>
      <c r="P13" s="108"/>
      <c r="Q13" s="108"/>
      <c r="R13" s="108"/>
    </row>
    <row r="14" spans="2:18" x14ac:dyDescent="0.25">
      <c r="B14" s="47" t="s">
        <v>53</v>
      </c>
      <c r="C14" s="48"/>
      <c r="D14" s="48"/>
      <c r="E14" s="48"/>
      <c r="F14" s="141">
        <v>0.42</v>
      </c>
      <c r="L14" s="50"/>
      <c r="M14" s="108"/>
      <c r="N14" s="108"/>
      <c r="O14" s="108"/>
      <c r="P14" s="108"/>
      <c r="Q14" s="108"/>
      <c r="R14" s="108"/>
    </row>
    <row r="15" spans="2:18" x14ac:dyDescent="0.25">
      <c r="B15" s="47" t="s">
        <v>108</v>
      </c>
      <c r="C15" s="48"/>
      <c r="D15" s="48"/>
      <c r="E15" s="48"/>
      <c r="F15" s="142">
        <v>1</v>
      </c>
      <c r="L15" s="50"/>
      <c r="M15" s="108"/>
      <c r="N15" s="108"/>
      <c r="O15" s="108"/>
      <c r="P15" s="108"/>
      <c r="Q15" s="108"/>
      <c r="R15" s="108"/>
    </row>
    <row r="16" spans="2:18" x14ac:dyDescent="0.25">
      <c r="H16" s="23"/>
      <c r="I16" s="23"/>
      <c r="J16" s="23"/>
      <c r="K16" s="23"/>
      <c r="L16" s="50"/>
      <c r="M16" s="108"/>
      <c r="N16" s="108"/>
      <c r="O16" s="108"/>
      <c r="P16" s="108"/>
      <c r="Q16" s="108"/>
      <c r="R16" s="108"/>
    </row>
    <row r="17" spans="2:18" x14ac:dyDescent="0.25">
      <c r="B17" s="40" t="s">
        <v>56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</row>
    <row r="18" spans="2:18" x14ac:dyDescent="0.25">
      <c r="B18" s="33"/>
      <c r="C18" s="20" t="s">
        <v>14</v>
      </c>
      <c r="D18" s="20" t="s">
        <v>42</v>
      </c>
      <c r="E18" s="22" t="s">
        <v>43</v>
      </c>
      <c r="F18" s="20" t="s">
        <v>16</v>
      </c>
      <c r="G18" s="20" t="s">
        <v>17</v>
      </c>
      <c r="H18" s="14" t="s">
        <v>18</v>
      </c>
      <c r="I18" s="14" t="s">
        <v>41</v>
      </c>
      <c r="J18" s="14" t="s">
        <v>19</v>
      </c>
      <c r="K18" s="14" t="s">
        <v>20</v>
      </c>
      <c r="L18" s="14" t="s">
        <v>57</v>
      </c>
    </row>
    <row r="19" spans="2:18" x14ac:dyDescent="0.25">
      <c r="B19" s="145" t="s">
        <v>97</v>
      </c>
      <c r="C19" s="34">
        <v>1</v>
      </c>
      <c r="D19" s="37">
        <v>0</v>
      </c>
      <c r="E19" s="16">
        <v>9.9999999999999998E-13</v>
      </c>
      <c r="F19" s="191">
        <v>1.1900000000000001E-2</v>
      </c>
      <c r="G19" s="191">
        <v>3.27E-2</v>
      </c>
      <c r="H19" s="192">
        <v>0.1119</v>
      </c>
      <c r="I19" s="192">
        <v>0.2364</v>
      </c>
      <c r="J19" s="192">
        <v>0.36130000000000001</v>
      </c>
      <c r="K19" s="192">
        <v>0.51859999999999995</v>
      </c>
      <c r="L19" s="16">
        <f>MMULT(F19:K19,$E$6:$E$11)</f>
        <v>0.19750259213542584</v>
      </c>
      <c r="M19" s="16"/>
      <c r="N19" s="16"/>
      <c r="O19" s="16"/>
      <c r="P19" s="16"/>
      <c r="Q19" s="16"/>
    </row>
    <row r="20" spans="2:18" x14ac:dyDescent="0.25">
      <c r="B20" s="145" t="s">
        <v>109</v>
      </c>
      <c r="C20" s="34">
        <v>2</v>
      </c>
      <c r="D20" s="37">
        <v>0</v>
      </c>
      <c r="E20" s="16">
        <f>1-E19</f>
        <v>0.99999999999900002</v>
      </c>
      <c r="F20" s="191">
        <v>0.6139</v>
      </c>
      <c r="G20" s="191">
        <v>0.1888</v>
      </c>
      <c r="H20" s="192">
        <v>0.1273</v>
      </c>
      <c r="I20" s="192">
        <v>7.7799999999999994E-2</v>
      </c>
      <c r="J20" s="192">
        <v>9.9000000000000005E-2</v>
      </c>
      <c r="K20" s="192">
        <v>0.1014</v>
      </c>
      <c r="L20" s="16">
        <f>MMULT(F20:K20,$E$6:$E$11)</f>
        <v>0.20737638864397812</v>
      </c>
      <c r="M20" s="16"/>
      <c r="N20" s="16"/>
      <c r="O20" s="16"/>
      <c r="P20" s="16"/>
      <c r="Q20" s="16"/>
    </row>
    <row r="21" spans="2:18" x14ac:dyDescent="0.25">
      <c r="B21" s="32" t="s">
        <v>12</v>
      </c>
      <c r="C21" s="34">
        <v>3</v>
      </c>
      <c r="D21" s="39">
        <f>1-percent_contraceptionDecrease</f>
        <v>1</v>
      </c>
      <c r="E21" s="16">
        <v>0</v>
      </c>
      <c r="F21" s="191">
        <v>0.2366</v>
      </c>
      <c r="G21" s="191">
        <v>0.54320000000000002</v>
      </c>
      <c r="H21" s="192">
        <v>0.50529999999999997</v>
      </c>
      <c r="I21" s="192">
        <v>0.42120000000000002</v>
      </c>
      <c r="J21" s="192">
        <v>0.34289999999999998</v>
      </c>
      <c r="K21" s="192">
        <v>0.22589999999999999</v>
      </c>
      <c r="L21" s="16">
        <f t="shared" ref="L21:L23" si="2">MMULT(F21:K21,$E$6:$E$11)</f>
        <v>0.38526988185505201</v>
      </c>
      <c r="M21" s="16"/>
      <c r="N21" s="16"/>
      <c r="O21" s="16"/>
      <c r="P21" s="16"/>
      <c r="Q21" s="16"/>
    </row>
    <row r="22" spans="2:18" x14ac:dyDescent="0.25">
      <c r="B22" s="32" t="s">
        <v>52</v>
      </c>
      <c r="C22" s="34">
        <v>4</v>
      </c>
      <c r="D22" s="39">
        <f>percent_contraceptionIncrease</f>
        <v>0</v>
      </c>
      <c r="E22" s="16">
        <v>0</v>
      </c>
      <c r="F22" s="191">
        <v>0.1089</v>
      </c>
      <c r="G22" s="191">
        <v>0.1424</v>
      </c>
      <c r="H22" s="192">
        <v>0.12920000000000001</v>
      </c>
      <c r="I22" s="192">
        <v>0.14199999999999999</v>
      </c>
      <c r="J22" s="192">
        <v>0.1197</v>
      </c>
      <c r="K22" s="192">
        <v>9.11E-2</v>
      </c>
      <c r="L22" s="16">
        <f t="shared" si="2"/>
        <v>0.1234221125022042</v>
      </c>
      <c r="M22" s="16"/>
      <c r="N22" s="16"/>
      <c r="O22" s="16"/>
      <c r="P22" s="16"/>
      <c r="Q22" s="16"/>
    </row>
    <row r="23" spans="2:18" x14ac:dyDescent="0.25">
      <c r="B23" s="32" t="s">
        <v>13</v>
      </c>
      <c r="C23" s="34">
        <v>5</v>
      </c>
      <c r="D23" s="37">
        <v>0</v>
      </c>
      <c r="E23" s="16">
        <v>0</v>
      </c>
      <c r="F23" s="191">
        <v>1E-3</v>
      </c>
      <c r="G23" s="191">
        <v>2.64E-2</v>
      </c>
      <c r="H23" s="192">
        <v>5.2999999999999999E-2</v>
      </c>
      <c r="I23" s="192">
        <v>6.7100000000000007E-2</v>
      </c>
      <c r="J23" s="192">
        <v>5.4100000000000002E-2</v>
      </c>
      <c r="K23" s="192">
        <v>5.6500000000000002E-2</v>
      </c>
      <c r="L23" s="16">
        <f t="shared" si="2"/>
        <v>4.2497513666020101E-2</v>
      </c>
      <c r="M23" s="16"/>
      <c r="N23" s="16"/>
      <c r="O23" s="16"/>
      <c r="P23" s="16"/>
      <c r="Q23" s="16"/>
    </row>
    <row r="24" spans="2:18" ht="15.75" customHeight="1" x14ac:dyDescent="0.25">
      <c r="B24" s="46" t="s">
        <v>58</v>
      </c>
      <c r="C24" s="35">
        <v>6</v>
      </c>
      <c r="D24" s="38">
        <v>0</v>
      </c>
      <c r="E24" s="18">
        <v>0</v>
      </c>
      <c r="F24" s="193">
        <v>2.7699999999999999E-2</v>
      </c>
      <c r="G24" s="193">
        <v>6.6500000000000004E-2</v>
      </c>
      <c r="H24" s="194">
        <v>7.3300000000000004E-2</v>
      </c>
      <c r="I24" s="194">
        <v>5.5500000000000001E-2</v>
      </c>
      <c r="J24" s="194">
        <v>2.3E-2</v>
      </c>
      <c r="K24" s="194">
        <v>6.4999999999999997E-3</v>
      </c>
      <c r="L24" s="18">
        <f>MMULT(F24:K24,$E$6:$E$11)</f>
        <v>4.3931511197319702E-2</v>
      </c>
    </row>
    <row r="25" spans="2:18" x14ac:dyDescent="0.25">
      <c r="C25" s="23" t="s">
        <v>6</v>
      </c>
      <c r="D25" s="23"/>
      <c r="E25" s="36">
        <f t="shared" ref="E25:K25" si="3">SUM(E19:E24)</f>
        <v>1</v>
      </c>
      <c r="F25" s="16">
        <f t="shared" si="3"/>
        <v>1</v>
      </c>
      <c r="G25" s="16">
        <f t="shared" si="3"/>
        <v>1</v>
      </c>
      <c r="H25" s="16">
        <f>SUM(H19:H24)</f>
        <v>1</v>
      </c>
      <c r="I25" s="16">
        <f t="shared" si="3"/>
        <v>1.0000000000000002</v>
      </c>
      <c r="J25" s="16">
        <f t="shared" si="3"/>
        <v>1</v>
      </c>
      <c r="K25" s="16">
        <f t="shared" si="3"/>
        <v>0.99999999999999989</v>
      </c>
    </row>
    <row r="26" spans="2:18" x14ac:dyDescent="0.25">
      <c r="G26" s="148"/>
      <c r="L26" s="50"/>
      <c r="M26" s="108"/>
      <c r="N26" s="108"/>
      <c r="O26" s="108"/>
      <c r="P26" s="108"/>
      <c r="Q26" s="108"/>
      <c r="R26" s="108"/>
    </row>
    <row r="27" spans="2:18" x14ac:dyDescent="0.25">
      <c r="C27" s="23"/>
      <c r="D27" s="23"/>
    </row>
    <row r="28" spans="2:18" x14ac:dyDescent="0.25">
      <c r="B28" s="42" t="s">
        <v>23</v>
      </c>
      <c r="C28" s="43"/>
      <c r="D28" s="43"/>
      <c r="E28" s="43"/>
      <c r="F28" s="43"/>
      <c r="G28" s="44"/>
      <c r="H28" s="44"/>
      <c r="N28" s="23"/>
    </row>
    <row r="29" spans="2:18" ht="135" x14ac:dyDescent="0.25">
      <c r="B29" s="24" t="s">
        <v>24</v>
      </c>
      <c r="C29" s="24" t="s">
        <v>14</v>
      </c>
      <c r="D29" s="24" t="s">
        <v>25</v>
      </c>
      <c r="E29" s="24" t="s">
        <v>26</v>
      </c>
      <c r="F29" s="24" t="s">
        <v>27</v>
      </c>
      <c r="G29" s="26" t="s">
        <v>112</v>
      </c>
      <c r="H29" s="26" t="s">
        <v>115</v>
      </c>
      <c r="I29" s="26" t="s">
        <v>116</v>
      </c>
      <c r="J29" s="159" t="s">
        <v>113</v>
      </c>
      <c r="L29" s="158"/>
    </row>
    <row r="30" spans="2:18" x14ac:dyDescent="0.25">
      <c r="B30" t="s">
        <v>28</v>
      </c>
      <c r="C30" s="1">
        <v>1</v>
      </c>
      <c r="D30" s="57">
        <f>0.05/100</f>
        <v>5.0000000000000001E-4</v>
      </c>
      <c r="E30" s="25">
        <f>LN(1-D30)</f>
        <v>-5.0012504168224286E-4</v>
      </c>
      <c r="F30" s="55">
        <f>1+1/(probSuccessPregnancy*averageNumOfSexualEncounters*52*effAdjustingFactor)*E30</f>
        <v>0.99848249024126401</v>
      </c>
      <c r="G30" s="195">
        <v>1.7999999999999999E-2</v>
      </c>
      <c r="H30" s="195">
        <f>G30/(1-$G$38)</f>
        <v>4.3134435657800139E-2</v>
      </c>
      <c r="I30" s="189">
        <v>8.0000000000000002E-3</v>
      </c>
    </row>
    <row r="31" spans="2:18" x14ac:dyDescent="0.25">
      <c r="B31" t="s">
        <v>29</v>
      </c>
      <c r="C31" s="1">
        <v>2</v>
      </c>
      <c r="D31" s="57">
        <f>6/100</f>
        <v>0.06</v>
      </c>
      <c r="E31" s="25">
        <f t="shared" ref="E31:E37" si="4">LN(1-D31)</f>
        <v>-6.1875403718087529E-2</v>
      </c>
      <c r="F31" s="55">
        <f t="shared" ref="F31:F37" si="5">1+1/(probSuccessPregnancy*averageNumOfSexualEncounters*52*effAdjustingFactor)*E31</f>
        <v>0.8122538942419455</v>
      </c>
      <c r="G31" s="195">
        <v>2.98E-2</v>
      </c>
      <c r="H31" s="195">
        <f t="shared" ref="H31:H37" si="6">G31/(1-$G$38)</f>
        <v>7.1411454589024675E-2</v>
      </c>
      <c r="I31" s="189">
        <v>2.8000000000000001E-2</v>
      </c>
    </row>
    <row r="32" spans="2:18" x14ac:dyDescent="0.25">
      <c r="B32" t="s">
        <v>30</v>
      </c>
      <c r="C32" s="1">
        <v>3</v>
      </c>
      <c r="D32" s="57">
        <f>9/100</f>
        <v>0.09</v>
      </c>
      <c r="E32" s="25">
        <f t="shared" si="4"/>
        <v>-9.431067947124129E-2</v>
      </c>
      <c r="F32" s="55">
        <f t="shared" si="5"/>
        <v>0.71383681175165137</v>
      </c>
      <c r="G32" s="195">
        <v>0.14369999999999999</v>
      </c>
      <c r="H32" s="195">
        <f t="shared" si="6"/>
        <v>0.34435657800143782</v>
      </c>
      <c r="I32" s="189">
        <v>0.16</v>
      </c>
    </row>
    <row r="33" spans="1:15" x14ac:dyDescent="0.25">
      <c r="B33" t="s">
        <v>31</v>
      </c>
      <c r="C33" s="1">
        <v>4</v>
      </c>
      <c r="D33" s="57">
        <f>9/100</f>
        <v>0.09</v>
      </c>
      <c r="E33" s="25">
        <f t="shared" si="4"/>
        <v>-9.431067947124129E-2</v>
      </c>
      <c r="F33" s="55">
        <f t="shared" si="5"/>
        <v>0.71383681175165137</v>
      </c>
      <c r="G33" s="195">
        <v>1.11E-2</v>
      </c>
      <c r="H33" s="195">
        <f t="shared" si="6"/>
        <v>2.6599568655643422E-2</v>
      </c>
      <c r="I33" s="189">
        <v>1.6E-2</v>
      </c>
    </row>
    <row r="34" spans="1:15" x14ac:dyDescent="0.25">
      <c r="B34" t="s">
        <v>32</v>
      </c>
      <c r="C34" s="1">
        <v>5</v>
      </c>
      <c r="D34" s="57">
        <f>0.05/100</f>
        <v>5.0000000000000001E-4</v>
      </c>
      <c r="E34" s="25">
        <f t="shared" si="4"/>
        <v>-5.0012504168224286E-4</v>
      </c>
      <c r="F34" s="55">
        <f t="shared" si="5"/>
        <v>0.99848249024126401</v>
      </c>
      <c r="G34" s="195">
        <v>6.8400000000000002E-2</v>
      </c>
      <c r="H34" s="195">
        <f t="shared" si="6"/>
        <v>0.16391085549964055</v>
      </c>
      <c r="I34" s="189">
        <v>6.4000000000000001E-2</v>
      </c>
    </row>
    <row r="35" spans="1:15" ht="15.75" customHeight="1" x14ac:dyDescent="0.25">
      <c r="B35" t="s">
        <v>33</v>
      </c>
      <c r="C35" s="1">
        <v>6</v>
      </c>
      <c r="D35" s="57">
        <f>18/100</f>
        <v>0.18</v>
      </c>
      <c r="E35" s="25">
        <f t="shared" si="4"/>
        <v>-0.19845093872383818</v>
      </c>
      <c r="F35" s="55">
        <f t="shared" si="5"/>
        <v>0.3978481158816346</v>
      </c>
      <c r="G35" s="195">
        <v>9.1499999999999998E-2</v>
      </c>
      <c r="H35" s="195">
        <f t="shared" si="6"/>
        <v>0.21926671459381739</v>
      </c>
      <c r="I35" s="189">
        <v>9.4E-2</v>
      </c>
    </row>
    <row r="36" spans="1:15" x14ac:dyDescent="0.25">
      <c r="B36" s="6" t="s">
        <v>34</v>
      </c>
      <c r="C36" s="7">
        <v>7</v>
      </c>
      <c r="D36" s="7">
        <f>22/100</f>
        <v>0.22</v>
      </c>
      <c r="E36" s="53">
        <f t="shared" si="4"/>
        <v>-0.24846135929849961</v>
      </c>
      <c r="F36" s="56">
        <f t="shared" si="5"/>
        <v>0.24610346217409873</v>
      </c>
      <c r="G36" s="196">
        <v>3.8800000000000001E-2</v>
      </c>
      <c r="H36" s="196">
        <f t="shared" si="6"/>
        <v>9.2978672417924763E-2</v>
      </c>
      <c r="I36" s="197">
        <v>0.03</v>
      </c>
    </row>
    <row r="37" spans="1:15" x14ac:dyDescent="0.25">
      <c r="B37" s="6" t="s">
        <v>35</v>
      </c>
      <c r="C37" s="7">
        <v>8</v>
      </c>
      <c r="D37" s="7">
        <f>18.67/100</f>
        <v>0.1867</v>
      </c>
      <c r="E37" s="53">
        <f t="shared" si="4"/>
        <v>-0.20665523380940748</v>
      </c>
      <c r="F37" s="56">
        <f t="shared" si="5"/>
        <v>0.37295414573764163</v>
      </c>
      <c r="G37" s="196">
        <v>1.6E-2</v>
      </c>
      <c r="H37" s="196">
        <f t="shared" si="6"/>
        <v>3.8341720584711241E-2</v>
      </c>
      <c r="I37" s="197">
        <v>1.0999999999999999E-2</v>
      </c>
    </row>
    <row r="38" spans="1:15" x14ac:dyDescent="0.25">
      <c r="B38" s="27" t="s">
        <v>114</v>
      </c>
      <c r="C38" s="28">
        <v>9</v>
      </c>
      <c r="D38" s="28"/>
      <c r="E38" s="29"/>
      <c r="F38" s="30"/>
      <c r="G38" s="190">
        <v>0.5827</v>
      </c>
      <c r="H38" s="198">
        <v>0</v>
      </c>
      <c r="I38" s="199">
        <v>0.58899999999999997</v>
      </c>
    </row>
    <row r="39" spans="1:15" x14ac:dyDescent="0.25">
      <c r="E39" s="25"/>
      <c r="F39" s="25"/>
      <c r="G39" s="160">
        <f>SUM(G30:G38)</f>
        <v>1</v>
      </c>
      <c r="H39" s="161">
        <f>SUM(H30:H37)</f>
        <v>1</v>
      </c>
      <c r="I39" s="162">
        <f>SUM(I30:I38)</f>
        <v>1</v>
      </c>
    </row>
    <row r="40" spans="1:15" x14ac:dyDescent="0.25">
      <c r="A40" s="108"/>
      <c r="B40" s="108"/>
      <c r="C40" s="108"/>
      <c r="D40" s="108"/>
      <c r="E40" s="108"/>
      <c r="F40" s="108"/>
      <c r="G40" s="108"/>
      <c r="H40" s="108"/>
      <c r="I40" s="108"/>
    </row>
    <row r="41" spans="1:15" x14ac:dyDescent="0.25">
      <c r="A41" s="108"/>
      <c r="B41" s="108"/>
      <c r="C41" s="108"/>
      <c r="D41" s="108"/>
      <c r="E41" s="108"/>
      <c r="F41" s="108"/>
      <c r="G41" s="108"/>
      <c r="H41" s="108"/>
      <c r="I41" s="108"/>
    </row>
    <row r="42" spans="1:15" x14ac:dyDescent="0.25">
      <c r="A42" s="108"/>
      <c r="B42" s="132" t="s">
        <v>49</v>
      </c>
      <c r="C42" s="133"/>
      <c r="D42" s="133"/>
      <c r="E42" s="133"/>
      <c r="F42" s="133"/>
      <c r="G42" s="133"/>
      <c r="H42" s="133"/>
      <c r="I42" s="133"/>
      <c r="J42" s="108"/>
    </row>
    <row r="43" spans="1:15" x14ac:dyDescent="0.25">
      <c r="A43" s="108"/>
      <c r="B43" s="111" t="s">
        <v>3</v>
      </c>
      <c r="C43" s="109" t="s">
        <v>14</v>
      </c>
      <c r="D43" s="109" t="str">
        <f t="array" ref="D43:I43">TRANSPOSE($B$19:$B$24)</f>
        <v>Sterile</v>
      </c>
      <c r="E43" s="109" t="str">
        <v>Inactive</v>
      </c>
      <c r="F43" s="109" t="str">
        <v>Careful sex</v>
      </c>
      <c r="G43" s="109" t="str">
        <v>Unsafe Sex</v>
      </c>
      <c r="H43" s="109" t="str">
        <v>Seeking Pregnancy</v>
      </c>
      <c r="I43" s="109" t="str">
        <v>Pregnant</v>
      </c>
      <c r="J43" s="108"/>
    </row>
    <row r="44" spans="1:15" x14ac:dyDescent="0.25">
      <c r="A44" s="108"/>
      <c r="B44" s="137">
        <v>10</v>
      </c>
      <c r="C44" s="79">
        <v>1</v>
      </c>
      <c r="D44" s="79">
        <v>0</v>
      </c>
      <c r="E44" s="79">
        <v>0</v>
      </c>
      <c r="F44" s="79">
        <v>0</v>
      </c>
      <c r="G44" s="79">
        <v>0</v>
      </c>
      <c r="H44" s="79">
        <v>0</v>
      </c>
      <c r="I44" s="79">
        <v>0</v>
      </c>
      <c r="J44" s="108"/>
    </row>
    <row r="45" spans="1:15" x14ac:dyDescent="0.25">
      <c r="A45" s="108"/>
      <c r="B45" s="137">
        <v>15</v>
      </c>
      <c r="C45" s="79">
        <v>2</v>
      </c>
      <c r="D45" s="200">
        <f>Gamma.Poisson.Calc!F27</f>
        <v>9.3866327978927563E-2</v>
      </c>
      <c r="E45" s="200">
        <f>Gamma.Poisson.Calc!F33</f>
        <v>0.15929640631876327</v>
      </c>
      <c r="F45" s="200">
        <f>Gamma.Poisson.Calc!F39</f>
        <v>0.43270912192833</v>
      </c>
      <c r="G45" s="200">
        <f>Gamma.Poisson.Calc!F45</f>
        <v>0.32048210044580894</v>
      </c>
      <c r="H45" s="200">
        <f>Gamma.Poisson.Calc!$F$51</f>
        <v>0.45419607280134661</v>
      </c>
      <c r="I45" s="200">
        <f>Gamma.Poisson.Calc!$F$52</f>
        <v>5.6496908430209554E-2</v>
      </c>
      <c r="J45" s="108"/>
      <c r="K45"/>
    </row>
    <row r="46" spans="1:15" x14ac:dyDescent="0.25">
      <c r="A46" s="108"/>
      <c r="B46" s="155">
        <v>20</v>
      </c>
      <c r="C46" s="155">
        <v>3</v>
      </c>
      <c r="D46" s="200">
        <f>Gamma.Poisson.Calc!F28</f>
        <v>0.32392099949041236</v>
      </c>
      <c r="E46" s="200">
        <f>Gamma.Poisson.Calc!F34</f>
        <v>0.39088372970962454</v>
      </c>
      <c r="F46" s="200">
        <f>Gamma.Poisson.Calc!F40</f>
        <v>0.69471503477280849</v>
      </c>
      <c r="G46" s="200">
        <f>Gamma.Poisson.Calc!F46</f>
        <v>0.40238815146172974</v>
      </c>
      <c r="H46" s="200">
        <f>Gamma.Poisson.Calc!$F$51</f>
        <v>0.45419607280134661</v>
      </c>
      <c r="I46" s="200">
        <f>Gamma.Poisson.Calc!$F$52</f>
        <v>5.6496908430209554E-2</v>
      </c>
      <c r="J46" s="110"/>
      <c r="K46"/>
      <c r="L46"/>
      <c r="M46"/>
      <c r="N46"/>
      <c r="O46" s="15"/>
    </row>
    <row r="47" spans="1:15" x14ac:dyDescent="0.25">
      <c r="A47" s="108"/>
      <c r="B47" s="155">
        <v>25</v>
      </c>
      <c r="C47" s="155">
        <v>4</v>
      </c>
      <c r="D47" s="200">
        <f>Gamma.Poisson.Calc!F29</f>
        <v>0.38325142260268197</v>
      </c>
      <c r="E47" s="200">
        <f>Gamma.Poisson.Calc!F35</f>
        <v>0.39218903258975846</v>
      </c>
      <c r="F47" s="200">
        <f>Gamma.Poisson.Calc!F41</f>
        <v>0.54468990640460679</v>
      </c>
      <c r="G47" s="200">
        <f>Gamma.Poisson.Calc!F47</f>
        <v>0.48544699886042697</v>
      </c>
      <c r="H47" s="200">
        <f>Gamma.Poisson.Calc!$F$51</f>
        <v>0.45419607280134661</v>
      </c>
      <c r="I47" s="200">
        <f>Gamma.Poisson.Calc!$F$52</f>
        <v>5.6496908430209554E-2</v>
      </c>
      <c r="J47" s="110"/>
      <c r="K47"/>
      <c r="L47"/>
      <c r="M47"/>
      <c r="N47"/>
      <c r="O47" s="15"/>
    </row>
    <row r="48" spans="1:15" x14ac:dyDescent="0.25">
      <c r="A48" s="108"/>
      <c r="B48" s="155">
        <v>30</v>
      </c>
      <c r="C48" s="155">
        <v>5</v>
      </c>
      <c r="D48" s="200">
        <f>Gamma.Poisson.Calc!F30</f>
        <v>0.38576710432628908</v>
      </c>
      <c r="E48" s="200">
        <f>Gamma.Poisson.Calc!F36</f>
        <v>0.32396070032744329</v>
      </c>
      <c r="F48" s="200">
        <f>Gamma.Poisson.Calc!F42</f>
        <v>0.53996175973541405</v>
      </c>
      <c r="G48" s="200">
        <f>Gamma.Poisson.Calc!F48</f>
        <v>0.3352140726230578</v>
      </c>
      <c r="H48" s="200">
        <f>Gamma.Poisson.Calc!$F$51</f>
        <v>0.45419607280134661</v>
      </c>
      <c r="I48" s="200">
        <f>Gamma.Poisson.Calc!$F$52</f>
        <v>5.6496908430209554E-2</v>
      </c>
      <c r="J48" s="110"/>
      <c r="K48" s="15"/>
      <c r="L48" s="15"/>
      <c r="M48" s="15"/>
      <c r="N48" s="15"/>
      <c r="O48" s="63"/>
    </row>
    <row r="49" spans="1:17" x14ac:dyDescent="0.25">
      <c r="A49" s="108"/>
      <c r="B49" s="97">
        <v>35</v>
      </c>
      <c r="C49" s="97">
        <v>6</v>
      </c>
      <c r="D49" s="200">
        <f>Gamma.Poisson.Calc!F31</f>
        <v>0.37804653882736527</v>
      </c>
      <c r="E49" s="200">
        <f>Gamma.Poisson.Calc!F37</f>
        <v>0.32791059241624915</v>
      </c>
      <c r="F49" s="200">
        <f>Gamma.Poisson.Calc!F43</f>
        <v>0.43314850158597801</v>
      </c>
      <c r="G49" s="200">
        <f>Gamma.Poisson.Calc!F49</f>
        <v>0.28742093305757371</v>
      </c>
      <c r="H49" s="200">
        <f>Gamma.Poisson.Calc!$F$51</f>
        <v>0.45419607280134661</v>
      </c>
      <c r="I49" s="200">
        <f>Gamma.Poisson.Calc!$F$52</f>
        <v>5.6496908430209554E-2</v>
      </c>
      <c r="J49" s="135"/>
      <c r="K49" s="61"/>
      <c r="L49" s="61"/>
      <c r="M49" s="15"/>
      <c r="N49" s="15"/>
      <c r="O49" s="15"/>
      <c r="P49" s="62"/>
      <c r="Q49" s="23"/>
    </row>
    <row r="50" spans="1:17" x14ac:dyDescent="0.25">
      <c r="A50" s="108"/>
      <c r="B50" s="169">
        <v>40</v>
      </c>
      <c r="C50" s="169">
        <v>7</v>
      </c>
      <c r="D50" s="206">
        <f>Gamma.Poisson.Calc!F32</f>
        <v>0.43021676957495814</v>
      </c>
      <c r="E50" s="206">
        <f>Gamma.Poisson.Calc!F38</f>
        <v>0.25130423048377304</v>
      </c>
      <c r="F50" s="206">
        <f>Gamma.Poisson.Calc!F44</f>
        <v>0.44234531527542614</v>
      </c>
      <c r="G50" s="206">
        <f>Gamma.Poisson.Calc!F50</f>
        <v>0.46226012070382189</v>
      </c>
      <c r="H50" s="206">
        <f>Gamma.Poisson.Calc!$F$51</f>
        <v>0.45419607280134661</v>
      </c>
      <c r="I50" s="206">
        <f>Gamma.Poisson.Calc!$F$52</f>
        <v>5.6496908430209554E-2</v>
      </c>
      <c r="J50" s="110"/>
      <c r="K50" s="15"/>
      <c r="L50" s="15"/>
      <c r="M50" s="15"/>
      <c r="N50" s="15"/>
      <c r="O50" s="15"/>
    </row>
    <row r="51" spans="1:17" x14ac:dyDescent="0.25">
      <c r="A51" s="108"/>
      <c r="B51" s="108"/>
      <c r="C51" s="108"/>
      <c r="D51" s="108"/>
      <c r="E51" s="108"/>
      <c r="F51" s="108"/>
      <c r="G51" s="108"/>
      <c r="H51" s="108"/>
      <c r="I51" s="108"/>
      <c r="J51" s="131"/>
      <c r="K51" s="15"/>
      <c r="L51" s="15"/>
      <c r="M51" s="15"/>
      <c r="N51" s="15"/>
      <c r="O51" s="15"/>
    </row>
    <row r="52" spans="1:17" x14ac:dyDescent="0.25">
      <c r="A52" s="108"/>
      <c r="B52" s="132" t="s">
        <v>50</v>
      </c>
      <c r="C52" s="133"/>
      <c r="D52" s="133"/>
      <c r="E52" s="133"/>
      <c r="F52" s="133"/>
      <c r="G52" s="133"/>
      <c r="H52" s="133"/>
      <c r="I52" s="133"/>
      <c r="J52" s="108"/>
    </row>
    <row r="53" spans="1:17" x14ac:dyDescent="0.25">
      <c r="A53" s="108"/>
      <c r="B53" s="111" t="s">
        <v>3</v>
      </c>
      <c r="C53" s="109" t="s">
        <v>14</v>
      </c>
      <c r="D53" s="109" t="str">
        <f t="array" ref="D53:I53">TRANSPOSE($B$19:$B$24)</f>
        <v>Sterile</v>
      </c>
      <c r="E53" s="109" t="str">
        <v>Inactive</v>
      </c>
      <c r="F53" s="109" t="str">
        <v>Careful sex</v>
      </c>
      <c r="G53" s="109" t="str">
        <v>Unsafe Sex</v>
      </c>
      <c r="H53" s="109" t="str">
        <v>Seeking Pregnancy</v>
      </c>
      <c r="I53" s="109" t="str">
        <v>Pregnant</v>
      </c>
      <c r="J53" s="108"/>
    </row>
    <row r="54" spans="1:17" x14ac:dyDescent="0.25">
      <c r="A54" s="108"/>
      <c r="B54" s="137">
        <v>10</v>
      </c>
      <c r="C54" s="79">
        <v>1</v>
      </c>
      <c r="D54" s="79">
        <v>0</v>
      </c>
      <c r="E54" s="79">
        <v>0</v>
      </c>
      <c r="F54" s="79">
        <v>0</v>
      </c>
      <c r="G54" s="79">
        <v>0</v>
      </c>
      <c r="H54" s="79">
        <v>0</v>
      </c>
      <c r="I54" s="79">
        <v>0</v>
      </c>
      <c r="J54" s="108"/>
    </row>
    <row r="55" spans="1:17" x14ac:dyDescent="0.25">
      <c r="A55" s="108"/>
      <c r="B55" s="155">
        <v>15</v>
      </c>
      <c r="C55" s="155">
        <v>2</v>
      </c>
      <c r="D55" s="200">
        <f>Gamma.Poisson.Calc!E27</f>
        <v>22.194682</v>
      </c>
      <c r="E55" s="200">
        <f>Gamma.Poisson.Calc!E33</f>
        <v>3.7767707000000001</v>
      </c>
      <c r="F55" s="200">
        <f>Gamma.Poisson.Calc!E39</f>
        <v>7.7424090000000003</v>
      </c>
      <c r="G55" s="200">
        <f>Gamma.Poisson.Calc!E45</f>
        <v>8.1872067000000008</v>
      </c>
      <c r="H55" s="200">
        <f>Gamma.Poisson.Calc!$E$51</f>
        <v>8.9255326999999998</v>
      </c>
      <c r="I55" s="200">
        <f>Gamma.Poisson.Calc!$E$52</f>
        <v>11.752281999999999</v>
      </c>
      <c r="J55" s="108"/>
    </row>
    <row r="56" spans="1:17" x14ac:dyDescent="0.25">
      <c r="A56" s="108"/>
      <c r="B56" s="155">
        <v>20</v>
      </c>
      <c r="C56" s="155">
        <v>3</v>
      </c>
      <c r="D56" s="200">
        <f>Gamma.Poisson.Calc!E28</f>
        <v>11.850759</v>
      </c>
      <c r="E56" s="200">
        <f>Gamma.Poisson.Calc!E34</f>
        <v>7.5440939999999994</v>
      </c>
      <c r="F56" s="200">
        <f>Gamma.Poisson.Calc!E40</f>
        <v>7.2676183000000005</v>
      </c>
      <c r="G56" s="200">
        <f>Gamma.Poisson.Calc!E46</f>
        <v>11.379429</v>
      </c>
      <c r="H56" s="200">
        <f>Gamma.Poisson.Calc!$E$51</f>
        <v>8.9255326999999998</v>
      </c>
      <c r="I56" s="200">
        <f>Gamma.Poisson.Calc!$E$52</f>
        <v>11.752281999999999</v>
      </c>
      <c r="J56" s="108"/>
      <c r="L56"/>
    </row>
    <row r="57" spans="1:17" x14ac:dyDescent="0.25">
      <c r="A57" s="108"/>
      <c r="B57" s="155">
        <v>25</v>
      </c>
      <c r="C57" s="155">
        <v>4</v>
      </c>
      <c r="D57" s="200">
        <f>Gamma.Poisson.Calc!E29</f>
        <v>9.4023090000000007</v>
      </c>
      <c r="E57" s="200">
        <f>Gamma.Poisson.Calc!E35</f>
        <v>8.6615032999999997</v>
      </c>
      <c r="F57" s="200">
        <f>Gamma.Poisson.Calc!E41</f>
        <v>9.5573080000000008</v>
      </c>
      <c r="G57" s="200">
        <f>Gamma.Poisson.Calc!E47</f>
        <v>9.0981439999999996</v>
      </c>
      <c r="H57" s="200">
        <f>Gamma.Poisson.Calc!$E$51</f>
        <v>8.9255326999999998</v>
      </c>
      <c r="I57" s="200">
        <f>Gamma.Poisson.Calc!$E$52</f>
        <v>11.752281999999999</v>
      </c>
      <c r="J57" s="108"/>
      <c r="L57"/>
    </row>
    <row r="58" spans="1:17" x14ac:dyDescent="0.25">
      <c r="A58" s="108"/>
      <c r="B58" s="97">
        <v>30</v>
      </c>
      <c r="C58" s="97">
        <v>5</v>
      </c>
      <c r="D58" s="200">
        <f>Gamma.Poisson.Calc!E30</f>
        <v>9.533436</v>
      </c>
      <c r="E58" s="200">
        <f>Gamma.Poisson.Calc!E36</f>
        <v>14.816611999999999</v>
      </c>
      <c r="F58" s="200">
        <f>Gamma.Poisson.Calc!E42</f>
        <v>9.3670899999999993</v>
      </c>
      <c r="G58" s="200">
        <f>Gamma.Poisson.Calc!E48</f>
        <v>12.541912</v>
      </c>
      <c r="H58" s="200">
        <f>Gamma.Poisson.Calc!$E$51</f>
        <v>8.9255326999999998</v>
      </c>
      <c r="I58" s="200">
        <f>Gamma.Poisson.Calc!$E$52</f>
        <v>11.752281999999999</v>
      </c>
      <c r="J58" s="108"/>
    </row>
    <row r="59" spans="1:17" x14ac:dyDescent="0.25">
      <c r="A59" s="108"/>
      <c r="B59" s="97">
        <v>35</v>
      </c>
      <c r="C59" s="97">
        <v>6</v>
      </c>
      <c r="D59" s="200">
        <f>Gamma.Poisson.Calc!E31</f>
        <v>10.07202</v>
      </c>
      <c r="E59" s="200">
        <f>Gamma.Poisson.Calc!E37</f>
        <v>13.971477</v>
      </c>
      <c r="F59" s="200">
        <f>Gamma.Poisson.Calc!E43</f>
        <v>11.723996</v>
      </c>
      <c r="G59" s="200">
        <f>Gamma.Poisson.Calc!E49</f>
        <v>15.335581000000001</v>
      </c>
      <c r="H59" s="200">
        <f>Gamma.Poisson.Calc!$E$51</f>
        <v>8.9255326999999998</v>
      </c>
      <c r="I59" s="200">
        <f>Gamma.Poisson.Calc!$E$52</f>
        <v>11.752281999999999</v>
      </c>
      <c r="J59" s="108"/>
    </row>
    <row r="60" spans="1:17" x14ac:dyDescent="0.25">
      <c r="A60" s="108"/>
      <c r="B60" s="169">
        <v>40</v>
      </c>
      <c r="C60" s="169">
        <v>7</v>
      </c>
      <c r="D60" s="206">
        <f>Gamma.Poisson.Calc!E32</f>
        <v>10.193866</v>
      </c>
      <c r="E60" s="206">
        <f>Gamma.Poisson.Calc!E38</f>
        <v>17.192360000000001</v>
      </c>
      <c r="F60" s="206">
        <f>Gamma.Poisson.Calc!E44</f>
        <v>9.8222529999999999</v>
      </c>
      <c r="G60" s="206">
        <f>Gamma.Poisson.Calc!E50</f>
        <v>12.979704999999999</v>
      </c>
      <c r="H60" s="206">
        <f>Gamma.Poisson.Calc!$E$51</f>
        <v>8.9255326999999998</v>
      </c>
      <c r="I60" s="206">
        <f>Gamma.Poisson.Calc!$E$52</f>
        <v>11.752281999999999</v>
      </c>
      <c r="J60" s="108"/>
    </row>
    <row r="61" spans="1:17" x14ac:dyDescent="0.25">
      <c r="A61" s="108"/>
      <c r="B61" s="108"/>
      <c r="C61" s="108"/>
      <c r="D61" s="108"/>
      <c r="E61" s="108"/>
      <c r="F61" s="108"/>
      <c r="G61" s="108"/>
      <c r="H61" s="108"/>
      <c r="I61" s="108"/>
      <c r="J61" s="108"/>
      <c r="K61"/>
    </row>
    <row r="62" spans="1:17" x14ac:dyDescent="0.25">
      <c r="A62" s="108"/>
      <c r="B62" s="132" t="s">
        <v>63</v>
      </c>
      <c r="C62" s="133"/>
      <c r="D62" s="133"/>
      <c r="E62" s="133"/>
      <c r="F62" s="133"/>
      <c r="G62" s="133"/>
      <c r="H62" s="133"/>
      <c r="I62" s="133"/>
      <c r="J62" s="108"/>
      <c r="K62"/>
    </row>
    <row r="63" spans="1:17" x14ac:dyDescent="0.25">
      <c r="A63" s="108"/>
      <c r="B63" s="111" t="s">
        <v>3</v>
      </c>
      <c r="C63" s="109" t="s">
        <v>14</v>
      </c>
      <c r="D63" s="109" t="str">
        <f t="array" ref="D63:I63">TRANSPOSE($B$19:$B$24)</f>
        <v>Sterile</v>
      </c>
      <c r="E63" s="109" t="str">
        <v>Inactive</v>
      </c>
      <c r="F63" s="109" t="str">
        <v>Careful sex</v>
      </c>
      <c r="G63" s="109" t="str">
        <v>Unsafe Sex</v>
      </c>
      <c r="H63" s="109" t="str">
        <v>Seeking Pregnancy</v>
      </c>
      <c r="I63" s="109" t="str">
        <v>Pregnant</v>
      </c>
      <c r="J63" s="108"/>
      <c r="K63"/>
      <c r="L63"/>
      <c r="M63"/>
      <c r="N63"/>
      <c r="O63"/>
      <c r="P63"/>
    </row>
    <row r="64" spans="1:17" x14ac:dyDescent="0.25">
      <c r="A64" s="108"/>
      <c r="B64" s="137">
        <v>10</v>
      </c>
      <c r="C64" s="79">
        <v>1</v>
      </c>
      <c r="D64" s="79"/>
      <c r="E64" s="79"/>
      <c r="F64" s="79"/>
      <c r="G64" s="79"/>
      <c r="H64" s="79"/>
      <c r="I64" s="79"/>
      <c r="J64" s="108"/>
      <c r="K64"/>
      <c r="L64"/>
      <c r="M64"/>
      <c r="N64"/>
      <c r="O64"/>
      <c r="P64"/>
    </row>
    <row r="65" spans="1:16" x14ac:dyDescent="0.25">
      <c r="A65" s="108"/>
      <c r="B65" s="155">
        <v>15</v>
      </c>
      <c r="C65" s="155">
        <v>2</v>
      </c>
      <c r="D65" s="201">
        <f>D45*D55</f>
        <v>2.0833333000000001</v>
      </c>
      <c r="E65" s="201">
        <f t="shared" ref="E65:I65" si="7">E45*E55</f>
        <v>0.60162599999999999</v>
      </c>
      <c r="F65" s="201">
        <f t="shared" si="7"/>
        <v>3.3502109999999998</v>
      </c>
      <c r="G65" s="201">
        <f t="shared" si="7"/>
        <v>2.6238532000000001</v>
      </c>
      <c r="H65" s="201">
        <f t="shared" si="7"/>
        <v>4.0539418999999999</v>
      </c>
      <c r="I65" s="201">
        <f t="shared" si="7"/>
        <v>0.66396759999999999</v>
      </c>
      <c r="J65" s="51"/>
      <c r="K65"/>
      <c r="L65"/>
      <c r="M65"/>
      <c r="N65"/>
      <c r="O65"/>
      <c r="P65"/>
    </row>
    <row r="66" spans="1:16" x14ac:dyDescent="0.25">
      <c r="A66" s="108"/>
      <c r="B66" s="155">
        <v>20</v>
      </c>
      <c r="C66" s="155">
        <v>3</v>
      </c>
      <c r="D66" s="201">
        <f t="shared" ref="D66:I66" si="8">D46*D56</f>
        <v>3.8387096999999999</v>
      </c>
      <c r="E66" s="201">
        <f t="shared" si="8"/>
        <v>2.9488636000000001</v>
      </c>
      <c r="F66" s="201">
        <f t="shared" si="8"/>
        <v>5.0489236999999996</v>
      </c>
      <c r="G66" s="201">
        <f t="shared" si="8"/>
        <v>4.5789473999999997</v>
      </c>
      <c r="H66" s="201">
        <f t="shared" si="8"/>
        <v>4.0539418999999999</v>
      </c>
      <c r="I66" s="201">
        <f t="shared" si="8"/>
        <v>0.66396759999999999</v>
      </c>
      <c r="J66" s="51"/>
      <c r="K66"/>
      <c r="L66"/>
      <c r="M66"/>
      <c r="N66"/>
      <c r="O66"/>
      <c r="P66"/>
    </row>
    <row r="67" spans="1:16" x14ac:dyDescent="0.25">
      <c r="A67" s="108"/>
      <c r="B67" s="155">
        <v>25</v>
      </c>
      <c r="C67" s="155">
        <v>4</v>
      </c>
      <c r="D67" s="201">
        <f t="shared" ref="D67:I67" si="9">D47*D57</f>
        <v>3.6034483000000002</v>
      </c>
      <c r="E67" s="201">
        <f t="shared" si="9"/>
        <v>3.3969466000000001</v>
      </c>
      <c r="F67" s="201">
        <f t="shared" si="9"/>
        <v>5.2057691999999998</v>
      </c>
      <c r="G67" s="201">
        <f t="shared" si="9"/>
        <v>4.4166667000000004</v>
      </c>
      <c r="H67" s="201">
        <f t="shared" si="9"/>
        <v>4.0539418999999999</v>
      </c>
      <c r="I67" s="201">
        <f t="shared" si="9"/>
        <v>0.66396759999999999</v>
      </c>
      <c r="J67" s="51"/>
      <c r="K67"/>
      <c r="L67"/>
      <c r="M67"/>
      <c r="N67"/>
      <c r="O67"/>
      <c r="P67"/>
    </row>
    <row r="68" spans="1:16" x14ac:dyDescent="0.25">
      <c r="A68" s="108"/>
      <c r="B68" s="155">
        <v>30</v>
      </c>
      <c r="C68" s="155">
        <v>5</v>
      </c>
      <c r="D68" s="201">
        <f t="shared" ref="D68:I68" si="10">D48*D58</f>
        <v>3.677686</v>
      </c>
      <c r="E68" s="201">
        <f t="shared" si="10"/>
        <v>4.8</v>
      </c>
      <c r="F68" s="201">
        <f t="shared" si="10"/>
        <v>5.0578703999999988</v>
      </c>
      <c r="G68" s="201">
        <f t="shared" si="10"/>
        <v>4.2042254000000003</v>
      </c>
      <c r="H68" s="201">
        <f t="shared" si="10"/>
        <v>4.0539418999999999</v>
      </c>
      <c r="I68" s="201">
        <f t="shared" si="10"/>
        <v>0.66396759999999999</v>
      </c>
      <c r="J68" s="51"/>
      <c r="K68"/>
      <c r="L68"/>
      <c r="M68"/>
      <c r="N68"/>
      <c r="O68"/>
      <c r="P68"/>
    </row>
    <row r="69" spans="1:16" x14ac:dyDescent="0.25">
      <c r="A69" s="108"/>
      <c r="B69" s="97">
        <v>35</v>
      </c>
      <c r="C69" s="97">
        <v>6</v>
      </c>
      <c r="D69" s="203">
        <f t="shared" ref="D69:I69" si="11">D49*D59</f>
        <v>3.8076922999999998</v>
      </c>
      <c r="E69" s="203">
        <f t="shared" si="11"/>
        <v>4.5813952999999996</v>
      </c>
      <c r="F69" s="203">
        <f t="shared" si="11"/>
        <v>5.0782312999999997</v>
      </c>
      <c r="G69" s="203">
        <f t="shared" si="11"/>
        <v>4.4077669999999998</v>
      </c>
      <c r="H69" s="203">
        <f t="shared" si="11"/>
        <v>4.0539418999999999</v>
      </c>
      <c r="I69" s="203">
        <f t="shared" si="11"/>
        <v>0.66396759999999999</v>
      </c>
      <c r="J69" s="51"/>
      <c r="K69"/>
      <c r="L69"/>
      <c r="M69"/>
      <c r="N69"/>
      <c r="O69"/>
      <c r="P69"/>
    </row>
    <row r="70" spans="1:16" x14ac:dyDescent="0.25">
      <c r="A70" s="108"/>
      <c r="B70" s="169">
        <v>40</v>
      </c>
      <c r="C70" s="169">
        <v>7</v>
      </c>
      <c r="D70" s="205">
        <f t="shared" ref="D70:I70" si="12">D50*D60</f>
        <v>4.3855721000000001</v>
      </c>
      <c r="E70" s="205">
        <f t="shared" si="12"/>
        <v>4.3205128000000004</v>
      </c>
      <c r="F70" s="205">
        <f t="shared" si="12"/>
        <v>4.3448276000000003</v>
      </c>
      <c r="G70" s="205">
        <f t="shared" si="12"/>
        <v>6</v>
      </c>
      <c r="H70" s="205">
        <f t="shared" si="12"/>
        <v>4.0539418999999999</v>
      </c>
      <c r="I70" s="205">
        <f t="shared" si="12"/>
        <v>0.66396759999999999</v>
      </c>
      <c r="J70" s="51"/>
      <c r="K70"/>
      <c r="L70"/>
      <c r="M70"/>
      <c r="N70"/>
      <c r="O70"/>
      <c r="P70"/>
    </row>
    <row r="71" spans="1:16" x14ac:dyDescent="0.25">
      <c r="A71" s="108"/>
      <c r="B71" s="108"/>
      <c r="C71" s="108"/>
      <c r="D71" s="108"/>
      <c r="E71" s="108"/>
      <c r="F71" s="108"/>
      <c r="G71" s="136"/>
      <c r="H71" s="108"/>
      <c r="I71" s="108"/>
      <c r="J71" s="51"/>
    </row>
    <row r="72" spans="1:16" x14ac:dyDescent="0.25">
      <c r="B72" s="146" t="s">
        <v>84</v>
      </c>
      <c r="C72" s="147"/>
      <c r="D72" s="147"/>
      <c r="E72" s="147"/>
      <c r="F72" s="147"/>
      <c r="G72" s="147"/>
      <c r="H72" s="147"/>
      <c r="I72" s="147"/>
    </row>
    <row r="73" spans="1:16" x14ac:dyDescent="0.25">
      <c r="B73" s="54" t="s">
        <v>3</v>
      </c>
      <c r="C73" s="54" t="s">
        <v>14</v>
      </c>
      <c r="D73" s="109" t="str">
        <f t="array" ref="D73:I73">TRANSPOSE($B$19:$B$24)</f>
        <v>Sterile</v>
      </c>
      <c r="E73" s="109" t="str">
        <v>Inactive</v>
      </c>
      <c r="F73" s="109" t="str">
        <v>Careful sex</v>
      </c>
      <c r="G73" s="109" t="str">
        <v>Unsafe Sex</v>
      </c>
      <c r="H73" s="109" t="str">
        <v>Seeking Pregnancy</v>
      </c>
      <c r="I73" s="109" t="str">
        <v>Pregnant</v>
      </c>
    </row>
    <row r="74" spans="1:16" x14ac:dyDescent="0.25">
      <c r="B74" s="101" t="s">
        <v>82</v>
      </c>
      <c r="C74" s="15">
        <v>1</v>
      </c>
      <c r="D74" s="155">
        <v>0</v>
      </c>
      <c r="E74" s="155">
        <v>0</v>
      </c>
      <c r="F74" s="155">
        <v>0</v>
      </c>
      <c r="G74" s="155">
        <v>0</v>
      </c>
      <c r="H74" s="155">
        <v>0</v>
      </c>
      <c r="I74" s="155">
        <v>0</v>
      </c>
      <c r="M74" s="113"/>
    </row>
    <row r="75" spans="1:16" x14ac:dyDescent="0.25">
      <c r="B75" s="102">
        <v>15</v>
      </c>
      <c r="C75" s="15">
        <v>2</v>
      </c>
      <c r="D75" s="200">
        <f>Gamma.Poisson.Calc!F4</f>
        <v>0.20004130527343686</v>
      </c>
      <c r="E75" s="200">
        <v>0</v>
      </c>
      <c r="F75" s="200">
        <f>Gamma.Poisson.Calc!F10</f>
        <v>0.73619930579344006</v>
      </c>
      <c r="G75" s="200">
        <f>Gamma.Poisson.Calc!F16</f>
        <v>0.13477993726073093</v>
      </c>
      <c r="H75" s="200">
        <f>Gamma.Poisson.Calc!$F$22</f>
        <v>0.90826876417003899</v>
      </c>
      <c r="I75" s="200">
        <f>Gamma.Poisson.Calc!$F$23</f>
        <v>0.65803322506126261</v>
      </c>
      <c r="L75" s="23"/>
      <c r="M75" s="113"/>
    </row>
    <row r="76" spans="1:16" x14ac:dyDescent="0.25">
      <c r="B76" s="102">
        <v>20</v>
      </c>
      <c r="C76" s="15">
        <v>3</v>
      </c>
      <c r="D76" s="200">
        <f>Gamma.Poisson.Calc!F5</f>
        <v>0.46225943079624521</v>
      </c>
      <c r="E76" s="200">
        <v>0</v>
      </c>
      <c r="F76" s="200">
        <f>Gamma.Poisson.Calc!F11</f>
        <v>0.94879431076818754</v>
      </c>
      <c r="G76" s="200">
        <f>Gamma.Poisson.Calc!F17</f>
        <v>0.19751446480723478</v>
      </c>
      <c r="H76" s="200">
        <f>Gamma.Poisson.Calc!$F$22</f>
        <v>0.90826876417003899</v>
      </c>
      <c r="I76" s="200">
        <f>Gamma.Poisson.Calc!$F$23</f>
        <v>0.65803322506126261</v>
      </c>
    </row>
    <row r="77" spans="1:16" x14ac:dyDescent="0.25">
      <c r="B77" s="102">
        <v>25</v>
      </c>
      <c r="C77" s="100">
        <v>4</v>
      </c>
      <c r="D77" s="200">
        <f>Gamma.Poisson.Calc!F6</f>
        <v>0.52361349697269111</v>
      </c>
      <c r="E77" s="200">
        <v>0</v>
      </c>
      <c r="F77" s="200">
        <f>Gamma.Poisson.Calc!F12</f>
        <v>1.1474998110882275</v>
      </c>
      <c r="G77" s="200">
        <f>Gamma.Poisson.Calc!F18</f>
        <v>0.21939647642237808</v>
      </c>
      <c r="H77" s="200">
        <f>Gamma.Poisson.Calc!$F$22</f>
        <v>0.90826876417003899</v>
      </c>
      <c r="I77" s="200">
        <f>Gamma.Poisson.Calc!$F$23</f>
        <v>0.65803322506126261</v>
      </c>
    </row>
    <row r="78" spans="1:16" x14ac:dyDescent="0.25">
      <c r="B78" s="102">
        <v>30</v>
      </c>
      <c r="C78" s="100">
        <v>5</v>
      </c>
      <c r="D78" s="200">
        <f>Gamma.Poisson.Calc!F7</f>
        <v>0.76021530475270316</v>
      </c>
      <c r="E78" s="200">
        <v>0</v>
      </c>
      <c r="F78" s="200">
        <f>Gamma.Poisson.Calc!F13</f>
        <v>0.98842715391503133</v>
      </c>
      <c r="G78" s="200">
        <f>Gamma.Poisson.Calc!F19</f>
        <v>0.27433271983321555</v>
      </c>
      <c r="H78" s="200">
        <f>Gamma.Poisson.Calc!$F$22</f>
        <v>0.90826876417003899</v>
      </c>
      <c r="I78" s="200">
        <f>Gamma.Poisson.Calc!$F$23</f>
        <v>0.65803322506126261</v>
      </c>
    </row>
    <row r="79" spans="1:16" x14ac:dyDescent="0.25">
      <c r="B79" s="102">
        <v>35</v>
      </c>
      <c r="C79" s="100">
        <v>6</v>
      </c>
      <c r="D79" s="200">
        <f>Gamma.Poisson.Calc!F8</f>
        <v>0.67700861384480915</v>
      </c>
      <c r="E79" s="200">
        <v>0</v>
      </c>
      <c r="F79" s="200">
        <f>Gamma.Poisson.Calc!F14</f>
        <v>1.3925813432337533</v>
      </c>
      <c r="G79" s="200">
        <f>Gamma.Poisson.Calc!F20</f>
        <v>0.35254636127041405</v>
      </c>
      <c r="H79" s="200">
        <f>Gamma.Poisson.Calc!$F$22</f>
        <v>0.90826876417003899</v>
      </c>
      <c r="I79" s="200">
        <f>Gamma.Poisson.Calc!$F$23</f>
        <v>0.65803322506126261</v>
      </c>
    </row>
    <row r="80" spans="1:16" x14ac:dyDescent="0.25">
      <c r="B80" s="143">
        <v>40</v>
      </c>
      <c r="C80" s="54">
        <v>7</v>
      </c>
      <c r="D80" s="206">
        <f>Gamma.Poisson.Calc!F9</f>
        <v>0.69274218957291323</v>
      </c>
      <c r="E80" s="206">
        <v>0</v>
      </c>
      <c r="F80" s="206">
        <f>Gamma.Poisson.Calc!F15</f>
        <v>1.4745155099480101</v>
      </c>
      <c r="G80" s="206">
        <f>Gamma.Poisson.Calc!F21</f>
        <v>0.41103241404732377</v>
      </c>
      <c r="H80" s="206">
        <f>Gamma.Poisson.Calc!$F$22</f>
        <v>0.90826876417003899</v>
      </c>
      <c r="I80" s="206">
        <f>Gamma.Poisson.Calc!$F$23</f>
        <v>0.65803322506126261</v>
      </c>
    </row>
    <row r="82" spans="2:17" x14ac:dyDescent="0.25">
      <c r="B82" s="146" t="s">
        <v>85</v>
      </c>
      <c r="C82" s="147"/>
      <c r="D82" s="147"/>
      <c r="E82" s="147"/>
      <c r="F82" s="147"/>
      <c r="G82" s="147"/>
      <c r="H82" s="147"/>
      <c r="I82" s="147"/>
      <c r="J82"/>
      <c r="K82"/>
      <c r="L82"/>
      <c r="M82"/>
    </row>
    <row r="83" spans="2:17" x14ac:dyDescent="0.25">
      <c r="B83" s="54" t="s">
        <v>3</v>
      </c>
      <c r="C83" s="54" t="s">
        <v>14</v>
      </c>
      <c r="D83" s="109" t="str">
        <f t="array" ref="D83:I83">TRANSPOSE($B$19:$B$24)</f>
        <v>Sterile</v>
      </c>
      <c r="E83" s="109" t="str">
        <v>Inactive</v>
      </c>
      <c r="F83" s="109" t="str">
        <v>Careful sex</v>
      </c>
      <c r="G83" s="109" t="str">
        <v>Unsafe Sex</v>
      </c>
      <c r="H83" s="109" t="str">
        <v>Seeking Pregnancy</v>
      </c>
      <c r="I83" s="109" t="str">
        <v>Pregnant</v>
      </c>
      <c r="J83"/>
      <c r="K83"/>
      <c r="L83"/>
      <c r="M83"/>
    </row>
    <row r="84" spans="2:17" x14ac:dyDescent="0.25">
      <c r="B84" s="101" t="s">
        <v>82</v>
      </c>
      <c r="C84" s="15">
        <v>1</v>
      </c>
      <c r="D84" s="155">
        <v>0</v>
      </c>
      <c r="E84" s="155">
        <v>0</v>
      </c>
      <c r="F84" s="155">
        <v>0</v>
      </c>
      <c r="G84" s="155">
        <v>0</v>
      </c>
      <c r="H84" s="155">
        <v>0</v>
      </c>
      <c r="I84" s="155">
        <v>0</v>
      </c>
      <c r="J84"/>
      <c r="K84"/>
      <c r="L84"/>
      <c r="M84"/>
    </row>
    <row r="85" spans="2:17" x14ac:dyDescent="0.25">
      <c r="B85" s="102">
        <v>15</v>
      </c>
      <c r="C85" s="15">
        <v>2</v>
      </c>
      <c r="D85" s="200">
        <f>Gamma.Poisson.Calc!E4</f>
        <v>17.912966999999998</v>
      </c>
      <c r="E85" s="200">
        <v>0</v>
      </c>
      <c r="F85" s="200">
        <f>Gamma.Poisson.Calc!E10</f>
        <v>6.6774937999999997</v>
      </c>
      <c r="G85" s="200">
        <f>Gamma.Poisson.Calc!E16</f>
        <v>5.7858499999999999</v>
      </c>
      <c r="H85" s="200">
        <f>Gamma.Poisson.Calc!$E$22</f>
        <v>9.5280260000000006</v>
      </c>
      <c r="I85" s="200">
        <f>Gamma.Poisson.Calc!$E$23</f>
        <v>6.4150431000000001</v>
      </c>
      <c r="J85"/>
      <c r="K85"/>
      <c r="L85"/>
      <c r="M85"/>
    </row>
    <row r="86" spans="2:17" x14ac:dyDescent="0.25">
      <c r="B86" s="102">
        <v>20</v>
      </c>
      <c r="C86" s="15">
        <v>3</v>
      </c>
      <c r="D86" s="200">
        <f>Gamma.Poisson.Calc!E5</f>
        <v>13.817126</v>
      </c>
      <c r="E86" s="200">
        <v>0</v>
      </c>
      <c r="F86" s="200">
        <f>Gamma.Poisson.Calc!E11</f>
        <v>7.4685372999999995</v>
      </c>
      <c r="G86" s="200">
        <f>Gamma.Poisson.Calc!E17</f>
        <v>15.188761</v>
      </c>
      <c r="H86" s="200">
        <f>Gamma.Poisson.Calc!$E$22</f>
        <v>9.5280260000000006</v>
      </c>
      <c r="I86" s="200">
        <f>Gamma.Poisson.Calc!$E$23</f>
        <v>6.4150431000000001</v>
      </c>
      <c r="J86"/>
      <c r="K86"/>
      <c r="L86"/>
      <c r="M86"/>
    </row>
    <row r="87" spans="2:17" x14ac:dyDescent="0.25">
      <c r="B87" s="102">
        <v>25</v>
      </c>
      <c r="C87" s="100">
        <v>4</v>
      </c>
      <c r="D87" s="200">
        <f>Gamma.Poisson.Calc!E6</f>
        <v>12.521682</v>
      </c>
      <c r="E87" s="200">
        <v>0</v>
      </c>
      <c r="F87" s="200">
        <f>Gamma.Poisson.Calc!E12</f>
        <v>5.7579789000000003</v>
      </c>
      <c r="G87" s="200">
        <f>Gamma.Poisson.Calc!E18</f>
        <v>13.571831</v>
      </c>
      <c r="H87" s="200">
        <f>Gamma.Poisson.Calc!$E$22</f>
        <v>9.5280260000000006</v>
      </c>
      <c r="I87" s="200">
        <f>Gamma.Poisson.Calc!$E$23</f>
        <v>6.4150431000000001</v>
      </c>
      <c r="J87"/>
      <c r="K87"/>
      <c r="L87"/>
      <c r="M87"/>
    </row>
    <row r="88" spans="2:17" x14ac:dyDescent="0.25">
      <c r="B88" s="102">
        <v>30</v>
      </c>
      <c r="C88" s="100">
        <v>5</v>
      </c>
      <c r="D88" s="200">
        <f>Gamma.Poisson.Calc!E7</f>
        <v>9.4207859999999997</v>
      </c>
      <c r="E88" s="200">
        <v>0</v>
      </c>
      <c r="F88" s="200">
        <f>Gamma.Poisson.Calc!E13</f>
        <v>6.0890725999999997</v>
      </c>
      <c r="G88" s="200">
        <f>Gamma.Poisson.Calc!E19</f>
        <v>6.5164344999999999</v>
      </c>
      <c r="H88" s="200">
        <f>Gamma.Poisson.Calc!$E$22</f>
        <v>9.5280260000000006</v>
      </c>
      <c r="I88" s="200">
        <f>Gamma.Poisson.Calc!$E$23</f>
        <v>6.4150431000000001</v>
      </c>
      <c r="J88"/>
      <c r="K88"/>
      <c r="L88"/>
      <c r="M88"/>
    </row>
    <row r="89" spans="2:17" x14ac:dyDescent="0.25">
      <c r="B89" s="102">
        <v>35</v>
      </c>
      <c r="C89" s="100">
        <v>6</v>
      </c>
      <c r="D89" s="200">
        <f>Gamma.Poisson.Calc!E8</f>
        <v>8.7536287999999995</v>
      </c>
      <c r="E89" s="200">
        <v>0</v>
      </c>
      <c r="F89" s="200">
        <f>Gamma.Poisson.Calc!E14</f>
        <v>4.2743506</v>
      </c>
      <c r="G89" s="200">
        <f>Gamma.Poisson.Calc!E20</f>
        <v>5.2599292000000002</v>
      </c>
      <c r="H89" s="200">
        <f>Gamma.Poisson.Calc!$E$22</f>
        <v>9.5280260000000006</v>
      </c>
      <c r="I89" s="200">
        <f>Gamma.Poisson.Calc!$E$23</f>
        <v>6.4150431000000001</v>
      </c>
      <c r="J89"/>
      <c r="K89"/>
      <c r="L89"/>
      <c r="M89"/>
    </row>
    <row r="90" spans="2:17" x14ac:dyDescent="0.25">
      <c r="B90" s="143">
        <v>40</v>
      </c>
      <c r="C90" s="54">
        <v>7</v>
      </c>
      <c r="D90" s="206">
        <f>Gamma.Poisson.Calc!E9</f>
        <v>7.5516453000000006</v>
      </c>
      <c r="E90" s="206">
        <v>0</v>
      </c>
      <c r="F90" s="206">
        <f>Gamma.Poisson.Calc!E15</f>
        <v>3.3751724999999997</v>
      </c>
      <c r="G90" s="206">
        <f>Gamma.Poisson.Calc!E21</f>
        <v>5.8252490999999997</v>
      </c>
      <c r="H90" s="206">
        <f>Gamma.Poisson.Calc!$E$22</f>
        <v>9.5280260000000006</v>
      </c>
      <c r="I90" s="206">
        <f>Gamma.Poisson.Calc!$E$23</f>
        <v>6.4150431000000001</v>
      </c>
      <c r="J90"/>
      <c r="K90"/>
      <c r="L90"/>
      <c r="M90"/>
    </row>
    <row r="91" spans="2:17" x14ac:dyDescent="0.25">
      <c r="J91"/>
      <c r="K91"/>
      <c r="L91"/>
      <c r="M91"/>
    </row>
    <row r="92" spans="2:17" x14ac:dyDescent="0.25">
      <c r="B92" s="146" t="s">
        <v>83</v>
      </c>
      <c r="C92" s="147"/>
      <c r="D92" s="147"/>
      <c r="E92" s="147"/>
      <c r="F92" s="147"/>
      <c r="G92" s="147"/>
      <c r="H92" s="147"/>
      <c r="I92" s="147"/>
      <c r="J92" s="147"/>
      <c r="K92"/>
      <c r="L92"/>
      <c r="M92"/>
    </row>
    <row r="93" spans="2:17" x14ac:dyDescent="0.25">
      <c r="B93" s="54" t="s">
        <v>3</v>
      </c>
      <c r="C93" s="54" t="s">
        <v>14</v>
      </c>
      <c r="D93" s="109" t="str">
        <f t="array" ref="D93:I93">TRANSPOSE($B$19:$B$24)</f>
        <v>Sterile</v>
      </c>
      <c r="E93" s="109" t="str">
        <v>Inactive</v>
      </c>
      <c r="F93" s="109" t="str">
        <v>Careful sex</v>
      </c>
      <c r="G93" s="109" t="str">
        <v>Unsafe Sex</v>
      </c>
      <c r="H93" s="109" t="str">
        <v>Seeking Pregnancy</v>
      </c>
      <c r="I93" s="109" t="str">
        <v>Pregnant</v>
      </c>
      <c r="J93" s="17" t="s">
        <v>57</v>
      </c>
      <c r="K93"/>
      <c r="L93"/>
      <c r="M93"/>
      <c r="N93"/>
      <c r="O93"/>
      <c r="P93"/>
      <c r="Q93"/>
    </row>
    <row r="94" spans="2:17" x14ac:dyDescent="0.25">
      <c r="B94" s="101" t="s">
        <v>82</v>
      </c>
      <c r="C94" s="15">
        <v>1</v>
      </c>
      <c r="D94" s="125">
        <v>0</v>
      </c>
      <c r="E94" s="125">
        <v>0</v>
      </c>
      <c r="F94" s="125">
        <v>0</v>
      </c>
      <c r="G94" s="125">
        <v>0</v>
      </c>
      <c r="H94" s="125">
        <v>0</v>
      </c>
      <c r="I94" s="125">
        <v>0</v>
      </c>
      <c r="J94"/>
      <c r="K94"/>
      <c r="L94"/>
      <c r="M94"/>
      <c r="N94"/>
      <c r="O94"/>
      <c r="P94"/>
      <c r="Q94"/>
    </row>
    <row r="95" spans="2:17" x14ac:dyDescent="0.25">
      <c r="B95" s="102">
        <v>15</v>
      </c>
      <c r="C95" s="15">
        <v>2</v>
      </c>
      <c r="D95" s="201">
        <f>D75*D85</f>
        <v>3.5833333000000001</v>
      </c>
      <c r="E95" s="201">
        <f t="shared" ref="E95:I95" si="13">E75*E85</f>
        <v>0</v>
      </c>
      <c r="F95" s="201">
        <f t="shared" si="13"/>
        <v>4.9159663</v>
      </c>
      <c r="G95" s="201">
        <f t="shared" si="13"/>
        <v>0.77981650000000002</v>
      </c>
      <c r="H95" s="201">
        <f t="shared" si="13"/>
        <v>8.6540084000000004</v>
      </c>
      <c r="I95" s="201">
        <f t="shared" si="13"/>
        <v>4.2213114999999997</v>
      </c>
      <c r="J95" s="107">
        <f>MMULT(D95:I95,F19:F24)</f>
        <v>1.4162656466500001</v>
      </c>
      <c r="K95"/>
      <c r="L95"/>
      <c r="M95"/>
      <c r="N95"/>
      <c r="O95"/>
      <c r="P95"/>
      <c r="Q95"/>
    </row>
    <row r="96" spans="2:17" x14ac:dyDescent="0.25">
      <c r="B96" s="102">
        <v>20</v>
      </c>
      <c r="C96" s="15">
        <v>3</v>
      </c>
      <c r="D96" s="201">
        <f t="shared" ref="D96:I96" si="14">D76*D86</f>
        <v>6.3870968000000001</v>
      </c>
      <c r="E96" s="201">
        <f t="shared" si="14"/>
        <v>0</v>
      </c>
      <c r="F96" s="201">
        <f t="shared" si="14"/>
        <v>7.0861057000000001</v>
      </c>
      <c r="G96" s="201">
        <f t="shared" si="14"/>
        <v>3</v>
      </c>
      <c r="H96" s="201">
        <f t="shared" si="14"/>
        <v>8.6540084000000004</v>
      </c>
      <c r="I96" s="201">
        <f t="shared" si="14"/>
        <v>4.2213114999999997</v>
      </c>
      <c r="J96" s="107">
        <f>MMULT(D96:I96,G19:G24)</f>
        <v>4.9944137181100006</v>
      </c>
      <c r="K96"/>
      <c r="L96"/>
      <c r="M96"/>
      <c r="N96"/>
      <c r="O96"/>
      <c r="P96"/>
      <c r="Q96"/>
    </row>
    <row r="97" spans="2:17" x14ac:dyDescent="0.25">
      <c r="B97" s="102">
        <v>25</v>
      </c>
      <c r="C97" s="100">
        <v>4</v>
      </c>
      <c r="D97" s="201">
        <f t="shared" ref="D97:I97" si="15">D77*D87</f>
        <v>6.5565217000000011</v>
      </c>
      <c r="E97" s="201">
        <f t="shared" si="15"/>
        <v>0</v>
      </c>
      <c r="F97" s="201">
        <f t="shared" si="15"/>
        <v>6.6072797000000003</v>
      </c>
      <c r="G97" s="201">
        <f t="shared" si="15"/>
        <v>2.9776118999999999</v>
      </c>
      <c r="H97" s="201">
        <f t="shared" si="15"/>
        <v>8.6540084000000004</v>
      </c>
      <c r="I97" s="201">
        <f t="shared" si="15"/>
        <v>4.2213114999999997</v>
      </c>
      <c r="J97" s="107">
        <f>MMULT(D97:I97,H19:H24)</f>
        <v>5.2251252462700002</v>
      </c>
      <c r="K97"/>
      <c r="L97"/>
      <c r="M97"/>
      <c r="N97"/>
      <c r="O97"/>
      <c r="P97"/>
      <c r="Q97"/>
    </row>
    <row r="98" spans="2:17" x14ac:dyDescent="0.25">
      <c r="B98" s="102">
        <v>30</v>
      </c>
      <c r="C98" s="100">
        <v>5</v>
      </c>
      <c r="D98" s="201">
        <f t="shared" ref="D98:I98" si="16">D78*D88</f>
        <v>7.1618256999999987</v>
      </c>
      <c r="E98" s="201">
        <f t="shared" si="16"/>
        <v>0</v>
      </c>
      <c r="F98" s="201">
        <f t="shared" si="16"/>
        <v>6.0186047</v>
      </c>
      <c r="G98" s="201">
        <f t="shared" si="16"/>
        <v>1.7876712000000001</v>
      </c>
      <c r="H98" s="201">
        <f t="shared" si="16"/>
        <v>8.6540084000000004</v>
      </c>
      <c r="I98" s="201">
        <f t="shared" si="16"/>
        <v>4.2213114999999997</v>
      </c>
      <c r="J98" s="107">
        <f>MMULT(D98:I98,I19:I24)</f>
        <v>5.2969079574100002</v>
      </c>
      <c r="K98"/>
      <c r="L98"/>
      <c r="M98"/>
      <c r="N98"/>
      <c r="O98"/>
      <c r="P98"/>
      <c r="Q98"/>
    </row>
    <row r="99" spans="2:17" x14ac:dyDescent="0.25">
      <c r="B99" s="102">
        <v>35</v>
      </c>
      <c r="C99" s="100">
        <v>6</v>
      </c>
      <c r="D99" s="203">
        <f t="shared" ref="D99:I99" si="17">D79*D89</f>
        <v>5.9262820999999999</v>
      </c>
      <c r="E99" s="203">
        <f t="shared" si="17"/>
        <v>0</v>
      </c>
      <c r="F99" s="203">
        <f t="shared" si="17"/>
        <v>5.9523808999999996</v>
      </c>
      <c r="G99" s="203">
        <f t="shared" si="17"/>
        <v>1.8543689000000001</v>
      </c>
      <c r="H99" s="203">
        <f t="shared" si="17"/>
        <v>8.6540084000000004</v>
      </c>
      <c r="I99" s="203">
        <f t="shared" si="17"/>
        <v>4.2213114999999997</v>
      </c>
      <c r="J99" s="204">
        <f>MMULT(D99:I99,J19:J24)</f>
        <v>4.9694771096099997</v>
      </c>
      <c r="K99"/>
      <c r="L99"/>
      <c r="M99"/>
      <c r="N99"/>
      <c r="O99"/>
      <c r="P99"/>
      <c r="Q99"/>
    </row>
    <row r="100" spans="2:17" x14ac:dyDescent="0.25">
      <c r="B100" s="143">
        <v>40</v>
      </c>
      <c r="C100" s="54">
        <v>7</v>
      </c>
      <c r="D100" s="205">
        <f t="shared" ref="D100:I100" si="18">D80*D90</f>
        <v>5.2313432999999998</v>
      </c>
      <c r="E100" s="205">
        <f t="shared" si="18"/>
        <v>0</v>
      </c>
      <c r="F100" s="205">
        <f t="shared" si="18"/>
        <v>4.9767441999999997</v>
      </c>
      <c r="G100" s="205">
        <f t="shared" si="18"/>
        <v>2.3943661999999999</v>
      </c>
      <c r="H100" s="205">
        <f t="shared" si="18"/>
        <v>8.6540084000000004</v>
      </c>
      <c r="I100" s="205">
        <f t="shared" si="18"/>
        <v>4.2213114999999997</v>
      </c>
      <c r="J100" s="144">
        <f>MMULT(D100:I100,K19:K24)</f>
        <v>4.5717379103299995</v>
      </c>
      <c r="K100"/>
      <c r="L100"/>
      <c r="M100"/>
      <c r="N100"/>
      <c r="O100"/>
      <c r="P100"/>
      <c r="Q100"/>
    </row>
    <row r="101" spans="2:17" x14ac:dyDescent="0.25">
      <c r="I101" s="23" t="s">
        <v>105</v>
      </c>
      <c r="J101" s="107">
        <f>SUMPRODUCT(J95:J100,D6:D11)/4</f>
        <v>1.0980721305273502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Main">
                <anchor moveWithCells="1" sizeWithCells="1">
                  <from>
                    <xdr:col>6</xdr:col>
                    <xdr:colOff>104775</xdr:colOff>
                    <xdr:row>12</xdr:row>
                    <xdr:rowOff>114300</xdr:rowOff>
                  </from>
                  <to>
                    <xdr:col>7</xdr:col>
                    <xdr:colOff>828675</xdr:colOff>
                    <xdr:row>14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0.59999389629810485"/>
  </sheetPr>
  <dimension ref="B1:U70"/>
  <sheetViews>
    <sheetView showGridLines="0" topLeftCell="A10" workbookViewId="0">
      <selection activeCell="C68" sqref="C68"/>
    </sheetView>
  </sheetViews>
  <sheetFormatPr defaultRowHeight="15" x14ac:dyDescent="0.25"/>
  <cols>
    <col min="1" max="1" width="4.140625" customWidth="1"/>
    <col min="2" max="2" width="21.5703125" customWidth="1"/>
    <col min="3" max="3" width="14.140625" style="114" customWidth="1"/>
    <col min="4" max="4" width="11.140625" customWidth="1"/>
    <col min="5" max="9" width="11" customWidth="1"/>
    <col min="10" max="10" width="11" style="114" customWidth="1"/>
    <col min="12" max="12" width="7.140625" customWidth="1"/>
    <col min="13" max="17" width="11.42578125" customWidth="1"/>
    <col min="18" max="18" width="11.42578125" style="114" customWidth="1"/>
  </cols>
  <sheetData>
    <row r="1" spans="2:21" s="114" customFormat="1" x14ac:dyDescent="0.25">
      <c r="B1" s="114" t="s">
        <v>123</v>
      </c>
      <c r="C1" s="114">
        <v>0.5</v>
      </c>
    </row>
    <row r="2" spans="2:21" x14ac:dyDescent="0.25">
      <c r="B2" s="114"/>
      <c r="D2" s="114"/>
      <c r="E2" s="114"/>
      <c r="F2" s="114"/>
      <c r="G2" s="114"/>
      <c r="H2" s="114"/>
      <c r="I2" s="114"/>
      <c r="K2" s="114"/>
      <c r="L2" s="114"/>
      <c r="M2" s="125">
        <v>1</v>
      </c>
      <c r="N2" s="125">
        <v>2</v>
      </c>
      <c r="O2" s="125">
        <v>3</v>
      </c>
      <c r="P2" s="125">
        <v>4</v>
      </c>
      <c r="Q2" s="125">
        <v>5</v>
      </c>
      <c r="R2" s="125">
        <v>6</v>
      </c>
      <c r="S2" s="114"/>
    </row>
    <row r="3" spans="2:21" x14ac:dyDescent="0.25">
      <c r="B3" s="177" t="str">
        <f>"Non-pregnant | "&amp; Parameters!E18</f>
        <v>Non-pregnant | 10-14</v>
      </c>
      <c r="C3" s="177"/>
      <c r="D3" s="180" t="s">
        <v>122</v>
      </c>
      <c r="E3" s="181">
        <f t="array" ref="E3:J3">TRANSPOSE(Parameters!E19:E24)</f>
        <v>9.9999999999999998E-13</v>
      </c>
      <c r="F3" s="181">
        <v>0.99999999999900002</v>
      </c>
      <c r="G3" s="181">
        <v>0</v>
      </c>
      <c r="H3" s="181">
        <v>0</v>
      </c>
      <c r="I3" s="181">
        <v>0</v>
      </c>
      <c r="J3" s="181">
        <v>0</v>
      </c>
      <c r="K3" s="186">
        <f>SUM(E3:J3)</f>
        <v>1</v>
      </c>
      <c r="L3" s="114"/>
      <c r="M3" s="25">
        <f>E3*ratioSterile</f>
        <v>4.9999999999999999E-13</v>
      </c>
      <c r="N3" s="25">
        <f>F3*$U3</f>
        <v>0.99999999999950007</v>
      </c>
      <c r="O3" s="25">
        <f t="shared" ref="O3" si="0">G3*$U3</f>
        <v>0</v>
      </c>
      <c r="P3" s="25">
        <f t="shared" ref="P3" si="1">H3*$U3</f>
        <v>0</v>
      </c>
      <c r="Q3" s="25">
        <f t="shared" ref="Q3" si="2">I3*$U3</f>
        <v>0</v>
      </c>
      <c r="R3" s="25">
        <f t="shared" ref="R3" si="3">J3*$U3</f>
        <v>0</v>
      </c>
      <c r="S3" s="185">
        <f>SUM(M3:R3)</f>
        <v>1</v>
      </c>
      <c r="T3" s="114"/>
      <c r="U3" s="114">
        <f>(1-E3*ratioSterile)/(1-E3)</f>
        <v>1.0000000000005</v>
      </c>
    </row>
    <row r="4" spans="2:21" ht="30" x14ac:dyDescent="0.25">
      <c r="B4" s="33"/>
      <c r="C4" s="20" t="s">
        <v>121</v>
      </c>
      <c r="D4" s="20" t="s">
        <v>14</v>
      </c>
      <c r="E4" s="182" t="str">
        <f t="array" ref="E4:J4">TRANSPOSE(B5:B10)</f>
        <v>Sterile</v>
      </c>
      <c r="F4" s="183" t="str">
        <v>Inactive</v>
      </c>
      <c r="G4" s="184" t="str">
        <v>Careful sex</v>
      </c>
      <c r="H4" s="184" t="str">
        <v>Unsafe Sex</v>
      </c>
      <c r="I4" s="184" t="str">
        <v>Seeking Pregnancy</v>
      </c>
      <c r="J4" s="184" t="str">
        <v>Pregnant</v>
      </c>
      <c r="K4" s="14" t="s">
        <v>57</v>
      </c>
      <c r="L4" s="114"/>
      <c r="M4" s="182" t="str">
        <f>E4</f>
        <v>Sterile</v>
      </c>
      <c r="N4" s="183" t="str">
        <f t="shared" ref="N4" si="4">F4</f>
        <v>Inactive</v>
      </c>
      <c r="O4" s="184" t="str">
        <f t="shared" ref="O4" si="5">G4</f>
        <v>Careful sex</v>
      </c>
      <c r="P4" s="184" t="str">
        <f t="shared" ref="P4" si="6">H4</f>
        <v>Unsafe Sex</v>
      </c>
      <c r="Q4" s="184" t="str">
        <f t="shared" ref="Q4:R4" si="7">I4</f>
        <v>Seeking Pregnancy</v>
      </c>
      <c r="R4" s="184" t="str">
        <f t="shared" si="7"/>
        <v>Pregnant</v>
      </c>
      <c r="S4" s="114"/>
    </row>
    <row r="5" spans="2:21" x14ac:dyDescent="0.25">
      <c r="B5" s="145" t="str">
        <f>Parameters!B19</f>
        <v>Sterile</v>
      </c>
      <c r="C5" s="188">
        <v>1</v>
      </c>
      <c r="D5" s="34">
        <v>1</v>
      </c>
      <c r="E5" s="187">
        <f ca="1">M5</f>
        <v>1</v>
      </c>
      <c r="F5" s="187">
        <f t="shared" ref="F5:F10" ca="1" si="8">N5</f>
        <v>0</v>
      </c>
      <c r="G5" s="187">
        <f t="shared" ref="G5:G10" ca="1" si="9">O5</f>
        <v>0</v>
      </c>
      <c r="H5" s="187">
        <f t="shared" ref="H5:H10" ca="1" si="10">P5</f>
        <v>0</v>
      </c>
      <c r="I5" s="187">
        <f t="shared" ref="I5:I10" ca="1" si="11">Q5</f>
        <v>0</v>
      </c>
      <c r="J5" s="187">
        <f t="shared" ref="J5:J10" ca="1" si="12">R5</f>
        <v>0</v>
      </c>
      <c r="K5" s="16">
        <f t="shared" ref="K5:K10" ca="1" si="13">SUM(E5:J5)</f>
        <v>1</v>
      </c>
      <c r="L5" s="114"/>
      <c r="M5" s="25">
        <f ca="1">IF(M$2=$D5,$C5,(1-$C5)*M$3/(1-OFFSET($L$3,0,$D5)))</f>
        <v>1</v>
      </c>
      <c r="N5" s="25">
        <f t="shared" ref="N5:R10" ca="1" si="14">IF(N$2=$D5,$C5,(1-$C5)*N$3/(1-OFFSET($L$3,0,$D5)))</f>
        <v>0</v>
      </c>
      <c r="O5" s="25">
        <f t="shared" ca="1" si="14"/>
        <v>0</v>
      </c>
      <c r="P5" s="25">
        <f t="shared" ca="1" si="14"/>
        <v>0</v>
      </c>
      <c r="Q5" s="25">
        <f t="shared" ca="1" si="14"/>
        <v>0</v>
      </c>
      <c r="R5" s="25">
        <f t="shared" ca="1" si="14"/>
        <v>0</v>
      </c>
      <c r="S5" s="185">
        <f ca="1">SUM(M5:R5)</f>
        <v>1</v>
      </c>
    </row>
    <row r="6" spans="2:21" x14ac:dyDescent="0.25">
      <c r="B6" s="145" t="str">
        <f>Parameters!B20</f>
        <v>Inactive</v>
      </c>
      <c r="C6" s="178">
        <v>1</v>
      </c>
      <c r="D6" s="34">
        <v>2</v>
      </c>
      <c r="E6" s="187">
        <f t="shared" ref="E6:E10" ca="1" si="15">M6</f>
        <v>0</v>
      </c>
      <c r="F6" s="187">
        <f t="shared" ca="1" si="8"/>
        <v>1</v>
      </c>
      <c r="G6" s="187">
        <f t="shared" ca="1" si="9"/>
        <v>0</v>
      </c>
      <c r="H6" s="187">
        <f t="shared" ca="1" si="10"/>
        <v>0</v>
      </c>
      <c r="I6" s="187">
        <f t="shared" ca="1" si="11"/>
        <v>0</v>
      </c>
      <c r="J6" s="187">
        <f t="shared" ca="1" si="12"/>
        <v>0</v>
      </c>
      <c r="K6" s="16">
        <f t="shared" ca="1" si="13"/>
        <v>1</v>
      </c>
      <c r="L6" s="114"/>
      <c r="M6" s="25">
        <f ca="1">IF(M$2=$D6,$C6,(1-$C6)*M$3/(1-OFFSET($L$3,0,$D6)))</f>
        <v>0</v>
      </c>
      <c r="N6" s="25">
        <f t="shared" ca="1" si="14"/>
        <v>1</v>
      </c>
      <c r="O6" s="25">
        <f t="shared" ca="1" si="14"/>
        <v>0</v>
      </c>
      <c r="P6" s="25">
        <f t="shared" ca="1" si="14"/>
        <v>0</v>
      </c>
      <c r="Q6" s="25">
        <f t="shared" ca="1" si="14"/>
        <v>0</v>
      </c>
      <c r="R6" s="25">
        <f t="shared" ca="1" si="14"/>
        <v>0</v>
      </c>
      <c r="S6" s="185">
        <f t="shared" ref="S6:S10" ca="1" si="16">SUM(M6:R6)</f>
        <v>1</v>
      </c>
    </row>
    <row r="7" spans="2:21" x14ac:dyDescent="0.25">
      <c r="B7" s="145" t="str">
        <f>Parameters!B21</f>
        <v>Careful sex</v>
      </c>
      <c r="C7" s="179">
        <v>1</v>
      </c>
      <c r="D7" s="34">
        <v>3</v>
      </c>
      <c r="E7" s="187">
        <f t="shared" ca="1" si="15"/>
        <v>0</v>
      </c>
      <c r="F7" s="187">
        <f t="shared" ca="1" si="8"/>
        <v>0</v>
      </c>
      <c r="G7" s="187">
        <f t="shared" ca="1" si="9"/>
        <v>1</v>
      </c>
      <c r="H7" s="187">
        <f t="shared" ca="1" si="10"/>
        <v>0</v>
      </c>
      <c r="I7" s="187">
        <f t="shared" ca="1" si="11"/>
        <v>0</v>
      </c>
      <c r="J7" s="187">
        <f t="shared" ca="1" si="12"/>
        <v>0</v>
      </c>
      <c r="K7" s="16">
        <f t="shared" ca="1" si="13"/>
        <v>1</v>
      </c>
      <c r="L7" s="114"/>
      <c r="M7" s="25">
        <f t="shared" ref="M7:M10" ca="1" si="17">IF(M$2=$D7,$C7,(1-$C7)*M$3/(1-OFFSET($L$3,0,$D7)))</f>
        <v>0</v>
      </c>
      <c r="N7" s="25">
        <f t="shared" ca="1" si="14"/>
        <v>0</v>
      </c>
      <c r="O7" s="25">
        <f t="shared" ca="1" si="14"/>
        <v>1</v>
      </c>
      <c r="P7" s="25">
        <f t="shared" ca="1" si="14"/>
        <v>0</v>
      </c>
      <c r="Q7" s="25">
        <f t="shared" ca="1" si="14"/>
        <v>0</v>
      </c>
      <c r="R7" s="25">
        <f t="shared" ca="1" si="14"/>
        <v>0</v>
      </c>
      <c r="S7" s="185">
        <f t="shared" ca="1" si="16"/>
        <v>1</v>
      </c>
    </row>
    <row r="8" spans="2:21" x14ac:dyDescent="0.25">
      <c r="B8" s="145" t="str">
        <f>Parameters!B22</f>
        <v>Unsafe Sex</v>
      </c>
      <c r="C8" s="179">
        <v>1</v>
      </c>
      <c r="D8" s="34">
        <v>4</v>
      </c>
      <c r="E8" s="187">
        <f t="shared" ca="1" si="15"/>
        <v>0</v>
      </c>
      <c r="F8" s="187">
        <f t="shared" ca="1" si="8"/>
        <v>0</v>
      </c>
      <c r="G8" s="187">
        <f t="shared" ca="1" si="9"/>
        <v>0</v>
      </c>
      <c r="H8" s="187">
        <f t="shared" ca="1" si="10"/>
        <v>1</v>
      </c>
      <c r="I8" s="187">
        <f t="shared" ca="1" si="11"/>
        <v>0</v>
      </c>
      <c r="J8" s="187">
        <f t="shared" ca="1" si="12"/>
        <v>0</v>
      </c>
      <c r="K8" s="16">
        <f t="shared" ca="1" si="13"/>
        <v>1</v>
      </c>
      <c r="L8" s="114"/>
      <c r="M8" s="25">
        <f t="shared" ca="1" si="17"/>
        <v>0</v>
      </c>
      <c r="N8" s="25">
        <f t="shared" ca="1" si="14"/>
        <v>0</v>
      </c>
      <c r="O8" s="25">
        <f t="shared" ca="1" si="14"/>
        <v>0</v>
      </c>
      <c r="P8" s="25">
        <f t="shared" ca="1" si="14"/>
        <v>1</v>
      </c>
      <c r="Q8" s="25">
        <f t="shared" ca="1" si="14"/>
        <v>0</v>
      </c>
      <c r="R8" s="25">
        <f t="shared" ca="1" si="14"/>
        <v>0</v>
      </c>
      <c r="S8" s="185">
        <f t="shared" ca="1" si="16"/>
        <v>1</v>
      </c>
    </row>
    <row r="9" spans="2:21" s="114" customFormat="1" x14ac:dyDescent="0.25">
      <c r="B9" s="145" t="str">
        <f>Parameters!B23</f>
        <v>Seeking Pregnancy</v>
      </c>
      <c r="C9" s="179">
        <v>1</v>
      </c>
      <c r="D9" s="34">
        <v>5</v>
      </c>
      <c r="E9" s="187">
        <f t="shared" ca="1" si="15"/>
        <v>0</v>
      </c>
      <c r="F9" s="187">
        <f t="shared" ca="1" si="8"/>
        <v>0</v>
      </c>
      <c r="G9" s="187">
        <f t="shared" ca="1" si="9"/>
        <v>0</v>
      </c>
      <c r="H9" s="187">
        <f t="shared" ca="1" si="10"/>
        <v>0</v>
      </c>
      <c r="I9" s="187">
        <f t="shared" ca="1" si="11"/>
        <v>1</v>
      </c>
      <c r="J9" s="187">
        <f t="shared" ca="1" si="12"/>
        <v>0</v>
      </c>
      <c r="K9" s="16">
        <f t="shared" ca="1" si="13"/>
        <v>1</v>
      </c>
      <c r="M9" s="25">
        <f t="shared" ca="1" si="17"/>
        <v>0</v>
      </c>
      <c r="N9" s="25">
        <f t="shared" ca="1" si="14"/>
        <v>0</v>
      </c>
      <c r="O9" s="25">
        <f t="shared" ca="1" si="14"/>
        <v>0</v>
      </c>
      <c r="P9" s="25">
        <f t="shared" ca="1" si="14"/>
        <v>0</v>
      </c>
      <c r="Q9" s="25">
        <f t="shared" ca="1" si="14"/>
        <v>1</v>
      </c>
      <c r="R9" s="25">
        <f t="shared" ca="1" si="14"/>
        <v>0</v>
      </c>
      <c r="S9" s="185">
        <f t="shared" ca="1" si="16"/>
        <v>1</v>
      </c>
    </row>
    <row r="10" spans="2:21" x14ac:dyDescent="0.25">
      <c r="B10" s="145" t="str">
        <f>Parameters!B24</f>
        <v>Pregnant</v>
      </c>
      <c r="C10" s="188">
        <v>0</v>
      </c>
      <c r="D10" s="34">
        <v>6</v>
      </c>
      <c r="E10" s="187">
        <f t="shared" ca="1" si="15"/>
        <v>4.9999999999999999E-13</v>
      </c>
      <c r="F10" s="187">
        <f t="shared" ca="1" si="8"/>
        <v>0.99999999999950007</v>
      </c>
      <c r="G10" s="187">
        <f t="shared" ca="1" si="9"/>
        <v>0</v>
      </c>
      <c r="H10" s="187">
        <f t="shared" ca="1" si="10"/>
        <v>0</v>
      </c>
      <c r="I10" s="187">
        <f t="shared" ca="1" si="11"/>
        <v>0</v>
      </c>
      <c r="J10" s="187">
        <f t="shared" ca="1" si="12"/>
        <v>0</v>
      </c>
      <c r="K10" s="16">
        <f t="shared" ca="1" si="13"/>
        <v>1</v>
      </c>
      <c r="L10" s="114"/>
      <c r="M10" s="25">
        <f t="shared" ca="1" si="17"/>
        <v>4.9999999999999999E-13</v>
      </c>
      <c r="N10" s="25">
        <f t="shared" ca="1" si="14"/>
        <v>0.99999999999950007</v>
      </c>
      <c r="O10" s="25">
        <f t="shared" ca="1" si="14"/>
        <v>0</v>
      </c>
      <c r="P10" s="25">
        <f t="shared" ca="1" si="14"/>
        <v>0</v>
      </c>
      <c r="Q10" s="25">
        <f t="shared" ca="1" si="14"/>
        <v>0</v>
      </c>
      <c r="R10" s="25">
        <f t="shared" ca="1" si="14"/>
        <v>0</v>
      </c>
      <c r="S10" s="185">
        <f t="shared" ca="1" si="16"/>
        <v>1</v>
      </c>
    </row>
    <row r="11" spans="2:21" x14ac:dyDescent="0.25">
      <c r="B11" s="13"/>
      <c r="C11" s="13"/>
      <c r="D11" s="23"/>
      <c r="E11" s="23"/>
      <c r="F11" s="36"/>
      <c r="G11" s="16"/>
      <c r="H11" s="16"/>
      <c r="I11" s="16"/>
      <c r="J11" s="16"/>
      <c r="K11" s="13"/>
    </row>
    <row r="12" spans="2:21" x14ac:dyDescent="0.25">
      <c r="M12" s="125">
        <v>1</v>
      </c>
      <c r="N12" s="125">
        <v>2</v>
      </c>
      <c r="O12" s="125">
        <v>3</v>
      </c>
      <c r="P12" s="125">
        <v>4</v>
      </c>
      <c r="Q12" s="125">
        <v>5</v>
      </c>
      <c r="R12" s="125">
        <v>6</v>
      </c>
      <c r="S12" s="114"/>
    </row>
    <row r="13" spans="2:21" x14ac:dyDescent="0.25">
      <c r="B13" s="177" t="str">
        <f>"Non-pregnant | "&amp; Parameters!F18</f>
        <v>Non-pregnant | 15-19</v>
      </c>
      <c r="C13" s="177"/>
      <c r="D13" s="180" t="s">
        <v>122</v>
      </c>
      <c r="E13" s="181">
        <f t="array" ref="E13:J13">TRANSPOSE(Parameters!F19:F24)</f>
        <v>1.1900000000000001E-2</v>
      </c>
      <c r="F13" s="181">
        <v>0.6139</v>
      </c>
      <c r="G13" s="181">
        <v>0.2366</v>
      </c>
      <c r="H13" s="181">
        <v>0.1089</v>
      </c>
      <c r="I13" s="181">
        <v>1E-3</v>
      </c>
      <c r="J13" s="181">
        <v>2.7699999999999999E-2</v>
      </c>
      <c r="K13" s="186">
        <f>SUM(E13:J13)</f>
        <v>1</v>
      </c>
      <c r="M13" s="25">
        <f>E13*ratioSterile</f>
        <v>5.9500000000000004E-3</v>
      </c>
      <c r="N13" s="25">
        <f>F13*$U13</f>
        <v>0.617596695678575</v>
      </c>
      <c r="O13" s="25">
        <f t="shared" ref="O13:R13" si="18">G13*$U13</f>
        <v>0.23802472421819654</v>
      </c>
      <c r="P13" s="25">
        <f t="shared" si="18"/>
        <v>0.10955575852646493</v>
      </c>
      <c r="Q13" s="25">
        <f t="shared" si="18"/>
        <v>1.0060216577269508E-3</v>
      </c>
      <c r="R13" s="25">
        <f t="shared" si="18"/>
        <v>2.7866799919036535E-2</v>
      </c>
      <c r="S13" s="185">
        <f>SUM(M13:R13)</f>
        <v>0.99999999999999989</v>
      </c>
      <c r="U13">
        <f>(1-E13*ratioSterile)/(1-E13)</f>
        <v>1.0060216577269507</v>
      </c>
    </row>
    <row r="14" spans="2:21" ht="30" x14ac:dyDescent="0.25">
      <c r="B14" s="33"/>
      <c r="C14" s="20" t="s">
        <v>121</v>
      </c>
      <c r="D14" s="20" t="s">
        <v>14</v>
      </c>
      <c r="E14" s="182" t="str">
        <f t="array" ref="E14:J14">TRANSPOSE(B15:B20)</f>
        <v>Sterile</v>
      </c>
      <c r="F14" s="183" t="str">
        <v>Inactive</v>
      </c>
      <c r="G14" s="184" t="str">
        <v>Careful sex</v>
      </c>
      <c r="H14" s="184" t="str">
        <v>Unsafe Sex</v>
      </c>
      <c r="I14" s="184" t="str">
        <v>Seeking Pregnancy</v>
      </c>
      <c r="J14" s="184" t="str">
        <v>Pregnant</v>
      </c>
      <c r="K14" s="14" t="s">
        <v>57</v>
      </c>
      <c r="M14" s="182" t="str">
        <f>E14</f>
        <v>Sterile</v>
      </c>
      <c r="N14" s="183" t="str">
        <f t="shared" ref="N14" si="19">F14</f>
        <v>Inactive</v>
      </c>
      <c r="O14" s="184" t="str">
        <f t="shared" ref="O14" si="20">G14</f>
        <v>Careful sex</v>
      </c>
      <c r="P14" s="184" t="str">
        <f t="shared" ref="P14" si="21">H14</f>
        <v>Unsafe Sex</v>
      </c>
      <c r="Q14" s="184" t="str">
        <f t="shared" ref="Q14" si="22">I14</f>
        <v>Seeking Pregnancy</v>
      </c>
      <c r="R14" s="184" t="str">
        <f t="shared" ref="R14" si="23">J14</f>
        <v>Pregnant</v>
      </c>
      <c r="S14" s="114"/>
    </row>
    <row r="15" spans="2:21" x14ac:dyDescent="0.25">
      <c r="B15" s="145" t="str">
        <f>B5</f>
        <v>Sterile</v>
      </c>
      <c r="C15" s="188">
        <v>1</v>
      </c>
      <c r="D15" s="34">
        <v>1</v>
      </c>
      <c r="E15" s="187">
        <f ca="1">M15</f>
        <v>1</v>
      </c>
      <c r="F15" s="187">
        <f t="shared" ref="F15:F20" ca="1" si="24">N15</f>
        <v>0</v>
      </c>
      <c r="G15" s="187">
        <f t="shared" ref="G15:G20" ca="1" si="25">O15</f>
        <v>0</v>
      </c>
      <c r="H15" s="187">
        <f t="shared" ref="H15:H20" ca="1" si="26">P15</f>
        <v>0</v>
      </c>
      <c r="I15" s="187">
        <f t="shared" ref="I15:I20" ca="1" si="27">Q15</f>
        <v>0</v>
      </c>
      <c r="J15" s="187">
        <f t="shared" ref="J15:J20" ca="1" si="28">R15</f>
        <v>0</v>
      </c>
      <c r="K15" s="16">
        <f t="shared" ref="K15:K20" ca="1" si="29">SUM(E15:J15)</f>
        <v>1</v>
      </c>
      <c r="M15" s="25">
        <f t="shared" ref="M15:R18" ca="1" si="30">IF(M$12=$D15,$C15,(1-$C15)*M$13/(1-OFFSET($L$13,0,$D15)))</f>
        <v>1</v>
      </c>
      <c r="N15" s="25">
        <f t="shared" ca="1" si="30"/>
        <v>0</v>
      </c>
      <c r="O15" s="25">
        <f t="shared" ca="1" si="30"/>
        <v>0</v>
      </c>
      <c r="P15" s="25">
        <f t="shared" ca="1" si="30"/>
        <v>0</v>
      </c>
      <c r="Q15" s="25">
        <f t="shared" ca="1" si="30"/>
        <v>0</v>
      </c>
      <c r="R15" s="25">
        <f t="shared" ca="1" si="30"/>
        <v>0</v>
      </c>
      <c r="S15" s="185">
        <f ca="1">SUM(M15:R15)</f>
        <v>1</v>
      </c>
    </row>
    <row r="16" spans="2:21" x14ac:dyDescent="0.25">
      <c r="B16" s="145" t="str">
        <f>B6</f>
        <v>Inactive</v>
      </c>
      <c r="C16" s="178">
        <v>0.75</v>
      </c>
      <c r="D16" s="34">
        <v>2</v>
      </c>
      <c r="E16" s="187">
        <f t="shared" ref="E16:E20" ca="1" si="31">M16</f>
        <v>3.889872245323743E-3</v>
      </c>
      <c r="F16" s="187">
        <f t="shared" ca="1" si="24"/>
        <v>0.75</v>
      </c>
      <c r="G16" s="187">
        <f t="shared" ca="1" si="25"/>
        <v>0.15561105351885729</v>
      </c>
      <c r="H16" s="187">
        <f t="shared" ca="1" si="26"/>
        <v>7.1623177211342176E-2</v>
      </c>
      <c r="I16" s="187">
        <f t="shared" ca="1" si="27"/>
        <v>6.5769676043473074E-4</v>
      </c>
      <c r="J16" s="187">
        <f t="shared" ca="1" si="28"/>
        <v>1.8218200264042042E-2</v>
      </c>
      <c r="K16" s="16">
        <f t="shared" ca="1" si="29"/>
        <v>1</v>
      </c>
      <c r="M16" s="25">
        <f t="shared" ca="1" si="30"/>
        <v>3.889872245323743E-3</v>
      </c>
      <c r="N16" s="25">
        <f t="shared" ca="1" si="30"/>
        <v>0.75</v>
      </c>
      <c r="O16" s="25">
        <f t="shared" ca="1" si="30"/>
        <v>0.15561105351885729</v>
      </c>
      <c r="P16" s="25">
        <f t="shared" ca="1" si="30"/>
        <v>7.1623177211342176E-2</v>
      </c>
      <c r="Q16" s="25">
        <f t="shared" ca="1" si="30"/>
        <v>6.5769676043473074E-4</v>
      </c>
      <c r="R16" s="25">
        <f t="shared" ca="1" si="30"/>
        <v>1.8218200264042042E-2</v>
      </c>
      <c r="S16" s="185">
        <f t="shared" ref="S16:S20" ca="1" si="32">SUM(M16:R16)</f>
        <v>1</v>
      </c>
    </row>
    <row r="17" spans="2:21" x14ac:dyDescent="0.25">
      <c r="B17" s="145" t="str">
        <f>B7</f>
        <v>Careful sex</v>
      </c>
      <c r="C17" s="179">
        <v>0.8</v>
      </c>
      <c r="D17" s="34">
        <v>3</v>
      </c>
      <c r="E17" s="187">
        <f t="shared" ca="1" si="31"/>
        <v>1.5617304626833642E-3</v>
      </c>
      <c r="F17" s="187">
        <f t="shared" ca="1" si="24"/>
        <v>0.16210412996534751</v>
      </c>
      <c r="G17" s="187">
        <f t="shared" ca="1" si="25"/>
        <v>0.8</v>
      </c>
      <c r="H17" s="187">
        <f t="shared" ca="1" si="26"/>
        <v>2.8755725286245877E-2</v>
      </c>
      <c r="I17" s="187">
        <f t="shared" ca="1" si="27"/>
        <v>2.6405624688931019E-4</v>
      </c>
      <c r="J17" s="187">
        <f t="shared" ca="1" si="28"/>
        <v>7.3143580388338918E-3</v>
      </c>
      <c r="K17" s="16">
        <f t="shared" ca="1" si="29"/>
        <v>1</v>
      </c>
      <c r="M17" s="25">
        <f t="shared" ca="1" si="30"/>
        <v>1.5617304626833642E-3</v>
      </c>
      <c r="N17" s="25">
        <f t="shared" ca="1" si="30"/>
        <v>0.16210412996534751</v>
      </c>
      <c r="O17" s="25">
        <f t="shared" ca="1" si="30"/>
        <v>0.8</v>
      </c>
      <c r="P17" s="25">
        <f t="shared" ca="1" si="30"/>
        <v>2.8755725286245877E-2</v>
      </c>
      <c r="Q17" s="25">
        <f t="shared" ca="1" si="30"/>
        <v>2.6405624688931019E-4</v>
      </c>
      <c r="R17" s="25">
        <f t="shared" ca="1" si="30"/>
        <v>7.3143580388338918E-3</v>
      </c>
      <c r="S17" s="185">
        <f t="shared" ca="1" si="32"/>
        <v>1</v>
      </c>
    </row>
    <row r="18" spans="2:21" s="23" customFormat="1" x14ac:dyDescent="0.25">
      <c r="B18" s="145" t="str">
        <f>B8</f>
        <v>Unsafe Sex</v>
      </c>
      <c r="C18" s="179">
        <v>0.8</v>
      </c>
      <c r="D18" s="34">
        <v>4</v>
      </c>
      <c r="E18" s="187">
        <f t="shared" ca="1" si="31"/>
        <v>1.3364115848857089E-3</v>
      </c>
      <c r="F18" s="187">
        <f t="shared" ca="1" si="24"/>
        <v>0.13871653426755987</v>
      </c>
      <c r="G18" s="187">
        <f t="shared" ca="1" si="25"/>
        <v>5.3462016627634244E-2</v>
      </c>
      <c r="H18" s="187">
        <f t="shared" ca="1" si="26"/>
        <v>0.8</v>
      </c>
      <c r="I18" s="187">
        <f t="shared" ca="1" si="27"/>
        <v>2.259594954676004E-4</v>
      </c>
      <c r="J18" s="187">
        <f t="shared" ca="1" si="28"/>
        <v>6.2590780244525298E-3</v>
      </c>
      <c r="K18" s="16">
        <f t="shared" ca="1" si="29"/>
        <v>1</v>
      </c>
      <c r="M18" s="25">
        <f t="shared" ca="1" si="30"/>
        <v>1.3364115848857089E-3</v>
      </c>
      <c r="N18" s="25">
        <f t="shared" ca="1" si="30"/>
        <v>0.13871653426755987</v>
      </c>
      <c r="O18" s="25">
        <f t="shared" ca="1" si="30"/>
        <v>5.3462016627634244E-2</v>
      </c>
      <c r="P18" s="25">
        <f t="shared" ca="1" si="30"/>
        <v>0.8</v>
      </c>
      <c r="Q18" s="25">
        <f t="shared" ca="1" si="30"/>
        <v>2.259594954676004E-4</v>
      </c>
      <c r="R18" s="25">
        <f t="shared" ca="1" si="30"/>
        <v>6.2590780244525298E-3</v>
      </c>
      <c r="S18" s="185">
        <f t="shared" ca="1" si="32"/>
        <v>1</v>
      </c>
    </row>
    <row r="19" spans="2:21" s="23" customFormat="1" x14ac:dyDescent="0.25">
      <c r="B19" s="145" t="str">
        <f t="shared" ref="B19:B20" si="33">B9</f>
        <v>Seeking Pregnancy</v>
      </c>
      <c r="C19" s="179">
        <v>0</v>
      </c>
      <c r="D19" s="34">
        <v>5</v>
      </c>
      <c r="E19" s="187">
        <f t="shared" ca="1" si="31"/>
        <v>5.9559918568011872E-3</v>
      </c>
      <c r="F19" s="187">
        <f t="shared" ca="1" si="24"/>
        <v>0.61821863701662416</v>
      </c>
      <c r="G19" s="187">
        <f t="shared" ca="1" si="25"/>
        <v>0.23826442338839107</v>
      </c>
      <c r="H19" s="187">
        <f t="shared" ca="1" si="26"/>
        <v>0.10966608498307602</v>
      </c>
      <c r="I19" s="187">
        <f t="shared" ca="1" si="27"/>
        <v>0</v>
      </c>
      <c r="J19" s="187">
        <f t="shared" ca="1" si="28"/>
        <v>2.7894862755107493E-2</v>
      </c>
      <c r="K19" s="16">
        <f t="shared" ca="1" si="29"/>
        <v>0.99999999999999989</v>
      </c>
      <c r="M19" s="25">
        <f t="shared" ref="M19:R20" ca="1" si="34">IF(M$12=$D19,$C19,(1-$C19)*M$13/(1-OFFSET($L$13,0,$D19)))</f>
        <v>5.9559918568011872E-3</v>
      </c>
      <c r="N19" s="25">
        <f t="shared" ca="1" si="34"/>
        <v>0.61821863701662416</v>
      </c>
      <c r="O19" s="25">
        <f t="shared" ca="1" si="34"/>
        <v>0.23826442338839107</v>
      </c>
      <c r="P19" s="25">
        <f t="shared" ca="1" si="34"/>
        <v>0.10966608498307602</v>
      </c>
      <c r="Q19" s="25">
        <f t="shared" ca="1" si="34"/>
        <v>0</v>
      </c>
      <c r="R19" s="25">
        <f t="shared" ca="1" si="34"/>
        <v>2.7894862755107493E-2</v>
      </c>
      <c r="S19" s="185">
        <f t="shared" ca="1" si="32"/>
        <v>0.99999999999999989</v>
      </c>
    </row>
    <row r="20" spans="2:21" x14ac:dyDescent="0.25">
      <c r="B20" s="145" t="str">
        <f t="shared" si="33"/>
        <v>Pregnant</v>
      </c>
      <c r="C20" s="188">
        <v>0</v>
      </c>
      <c r="D20" s="34">
        <v>6</v>
      </c>
      <c r="E20" s="187">
        <f t="shared" ca="1" si="31"/>
        <v>6.1205604329781747E-3</v>
      </c>
      <c r="F20" s="187">
        <f t="shared" ca="1" si="24"/>
        <v>0.63530048724510058</v>
      </c>
      <c r="G20" s="187">
        <f t="shared" ca="1" si="25"/>
        <v>0.2448478502723421</v>
      </c>
      <c r="H20" s="187">
        <f t="shared" ca="1" si="26"/>
        <v>0.11269624215831807</v>
      </c>
      <c r="I20" s="187">
        <f t="shared" ca="1" si="27"/>
        <v>1.0348598912609556E-3</v>
      </c>
      <c r="J20" s="187">
        <f t="shared" ca="1" si="28"/>
        <v>0</v>
      </c>
      <c r="K20" s="16">
        <f t="shared" ca="1" si="29"/>
        <v>0.99999999999999989</v>
      </c>
      <c r="M20" s="25">
        <f t="shared" ca="1" si="34"/>
        <v>6.1205604329781747E-3</v>
      </c>
      <c r="N20" s="25">
        <f t="shared" ca="1" si="34"/>
        <v>0.63530048724510058</v>
      </c>
      <c r="O20" s="25">
        <f t="shared" ca="1" si="34"/>
        <v>0.2448478502723421</v>
      </c>
      <c r="P20" s="25">
        <f t="shared" ca="1" si="34"/>
        <v>0.11269624215831807</v>
      </c>
      <c r="Q20" s="25">
        <f t="shared" ca="1" si="34"/>
        <v>1.0348598912609556E-3</v>
      </c>
      <c r="R20" s="25">
        <f t="shared" ca="1" si="34"/>
        <v>0</v>
      </c>
      <c r="S20" s="185">
        <f t="shared" ca="1" si="32"/>
        <v>0.99999999999999989</v>
      </c>
    </row>
    <row r="22" spans="2:21" x14ac:dyDescent="0.25">
      <c r="B22" s="114"/>
      <c r="D22" s="114"/>
      <c r="E22" s="114"/>
      <c r="F22" s="114"/>
      <c r="G22" s="114"/>
      <c r="H22" s="114"/>
      <c r="I22" s="114"/>
      <c r="K22" s="114"/>
      <c r="L22" s="114"/>
      <c r="M22" s="125">
        <v>1</v>
      </c>
      <c r="N22" s="125">
        <v>2</v>
      </c>
      <c r="O22" s="125">
        <v>3</v>
      </c>
      <c r="P22" s="125">
        <v>4</v>
      </c>
      <c r="Q22" s="125">
        <v>5</v>
      </c>
      <c r="R22" s="125">
        <v>6</v>
      </c>
      <c r="S22" s="114"/>
    </row>
    <row r="23" spans="2:21" x14ac:dyDescent="0.25">
      <c r="B23" s="177" t="str">
        <f>"Non-pregnant | "&amp; Parameters!G18</f>
        <v>Non-pregnant | 20-24</v>
      </c>
      <c r="C23" s="177"/>
      <c r="D23" s="180" t="s">
        <v>122</v>
      </c>
      <c r="E23" s="181">
        <f t="array" ref="E23:J23">TRANSPOSE(Parameters!G19:G24)</f>
        <v>3.27E-2</v>
      </c>
      <c r="F23" s="181">
        <v>0.1888</v>
      </c>
      <c r="G23" s="181">
        <v>0.54320000000000002</v>
      </c>
      <c r="H23" s="181">
        <v>0.1424</v>
      </c>
      <c r="I23" s="181">
        <v>2.64E-2</v>
      </c>
      <c r="J23" s="181">
        <v>6.6500000000000004E-2</v>
      </c>
      <c r="K23" s="186">
        <f>SUM(E23:J23)</f>
        <v>1</v>
      </c>
      <c r="L23" s="114"/>
      <c r="M23" s="25">
        <f>E23*ratioSterile</f>
        <v>1.635E-2</v>
      </c>
      <c r="N23" s="25">
        <f>F23*$U23</f>
        <v>0.19199123332988732</v>
      </c>
      <c r="O23" s="25">
        <f t="shared" ref="O23" si="35">G23*$U23</f>
        <v>0.55238155691098945</v>
      </c>
      <c r="P23" s="25">
        <f t="shared" ref="P23" si="36">H23*$U23</f>
        <v>0.14480694717254214</v>
      </c>
      <c r="Q23" s="25">
        <f t="shared" ref="Q23" si="37">I23*$U23</f>
        <v>2.684623177917916E-2</v>
      </c>
      <c r="R23" s="25">
        <f t="shared" ref="R23" si="38">J23*$U23</f>
        <v>6.762403080740205E-2</v>
      </c>
      <c r="S23" s="185">
        <f>SUM(M23:R23)</f>
        <v>1</v>
      </c>
      <c r="T23" s="114"/>
      <c r="U23" s="114">
        <f>(1-E23*ratioSterile)/(1-E23)</f>
        <v>1.0169027189083015</v>
      </c>
    </row>
    <row r="24" spans="2:21" ht="30" x14ac:dyDescent="0.25">
      <c r="B24" s="33"/>
      <c r="C24" s="20" t="s">
        <v>121</v>
      </c>
      <c r="D24" s="20" t="s">
        <v>14</v>
      </c>
      <c r="E24" s="182" t="str">
        <f t="array" ref="E24:J24">TRANSPOSE(B25:B30)</f>
        <v>Sterile</v>
      </c>
      <c r="F24" s="183" t="str">
        <v>Inactive</v>
      </c>
      <c r="G24" s="184" t="str">
        <v>Careful sex</v>
      </c>
      <c r="H24" s="184" t="str">
        <v>Unsafe Sex</v>
      </c>
      <c r="I24" s="184" t="str">
        <v>Seeking Pregnancy</v>
      </c>
      <c r="J24" s="184" t="str">
        <v>Pregnant</v>
      </c>
      <c r="K24" s="14" t="s">
        <v>57</v>
      </c>
      <c r="L24" s="114"/>
      <c r="M24" s="182" t="str">
        <f>E24</f>
        <v>Sterile</v>
      </c>
      <c r="N24" s="183" t="str">
        <f t="shared" ref="N24" si="39">F24</f>
        <v>Inactive</v>
      </c>
      <c r="O24" s="184" t="str">
        <f t="shared" ref="O24" si="40">G24</f>
        <v>Careful sex</v>
      </c>
      <c r="P24" s="184" t="str">
        <f t="shared" ref="P24" si="41">H24</f>
        <v>Unsafe Sex</v>
      </c>
      <c r="Q24" s="184" t="str">
        <f t="shared" ref="Q24" si="42">I24</f>
        <v>Seeking Pregnancy</v>
      </c>
      <c r="R24" s="184" t="str">
        <f t="shared" ref="R24" si="43">J24</f>
        <v>Pregnant</v>
      </c>
      <c r="S24" s="114"/>
    </row>
    <row r="25" spans="2:21" x14ac:dyDescent="0.25">
      <c r="B25" s="145" t="str">
        <f>B15</f>
        <v>Sterile</v>
      </c>
      <c r="C25" s="188">
        <v>1</v>
      </c>
      <c r="D25" s="34">
        <v>1</v>
      </c>
      <c r="E25" s="187">
        <f ca="1">M25</f>
        <v>1</v>
      </c>
      <c r="F25" s="187">
        <f t="shared" ref="F25:F30" ca="1" si="44">N25</f>
        <v>0</v>
      </c>
      <c r="G25" s="187">
        <f t="shared" ref="G25:G30" ca="1" si="45">O25</f>
        <v>0</v>
      </c>
      <c r="H25" s="187">
        <f t="shared" ref="H25:H30" ca="1" si="46">P25</f>
        <v>0</v>
      </c>
      <c r="I25" s="187">
        <f t="shared" ref="I25:I30" ca="1" si="47">Q25</f>
        <v>0</v>
      </c>
      <c r="J25" s="187">
        <f t="shared" ref="J25:J30" ca="1" si="48">R25</f>
        <v>0</v>
      </c>
      <c r="K25" s="16">
        <f t="shared" ref="K25:K30" ca="1" si="49">SUM(E25:J25)</f>
        <v>1</v>
      </c>
      <c r="L25" s="114"/>
      <c r="M25" s="25">
        <f ca="1">IF(M$22=$D25,$C25,(1-$C25)*M$23/(1-OFFSET($L$23,0,$D25)))</f>
        <v>1</v>
      </c>
      <c r="N25" s="25">
        <f t="shared" ref="N25:R30" ca="1" si="50">IF(N$22=$D25,$C25,(1-$C25)*N$23/(1-OFFSET($L$23,0,$D25)))</f>
        <v>0</v>
      </c>
      <c r="O25" s="25">
        <f t="shared" ca="1" si="50"/>
        <v>0</v>
      </c>
      <c r="P25" s="25">
        <f t="shared" ca="1" si="50"/>
        <v>0</v>
      </c>
      <c r="Q25" s="25">
        <f t="shared" ca="1" si="50"/>
        <v>0</v>
      </c>
      <c r="R25" s="25">
        <f t="shared" ca="1" si="50"/>
        <v>0</v>
      </c>
      <c r="S25" s="185">
        <f ca="1">SUM(M25:R25)</f>
        <v>1</v>
      </c>
    </row>
    <row r="26" spans="2:21" x14ac:dyDescent="0.25">
      <c r="B26" s="145" t="str">
        <f>B16</f>
        <v>Inactive</v>
      </c>
      <c r="C26" s="178">
        <v>0.5</v>
      </c>
      <c r="D26" s="34">
        <v>2</v>
      </c>
      <c r="E26" s="187">
        <f t="shared" ref="E26:E30" ca="1" si="51">M26</f>
        <v>1.0117464484562484E-2</v>
      </c>
      <c r="F26" s="187">
        <f t="shared" ca="1" si="44"/>
        <v>0.5</v>
      </c>
      <c r="G26" s="187">
        <f t="shared" ca="1" si="45"/>
        <v>0.34181656171096431</v>
      </c>
      <c r="H26" s="187">
        <f t="shared" ca="1" si="46"/>
        <v>8.9607287164288132E-2</v>
      </c>
      <c r="I26" s="187">
        <f t="shared" ca="1" si="47"/>
        <v>1.6612586946188248E-2</v>
      </c>
      <c r="J26" s="187">
        <f t="shared" ca="1" si="48"/>
        <v>4.1846099693996913E-2</v>
      </c>
      <c r="K26" s="16">
        <f t="shared" ca="1" si="49"/>
        <v>1.0000000000000002</v>
      </c>
      <c r="L26" s="114"/>
      <c r="M26" s="25">
        <f t="shared" ref="M26:M30" ca="1" si="52">IF(M$22=$D26,$C26,(1-$C26)*M$23/(1-OFFSET($L$23,0,$D26)))</f>
        <v>1.0117464484562484E-2</v>
      </c>
      <c r="N26" s="25">
        <f t="shared" ca="1" si="50"/>
        <v>0.5</v>
      </c>
      <c r="O26" s="25">
        <f t="shared" ca="1" si="50"/>
        <v>0.34181656171096431</v>
      </c>
      <c r="P26" s="25">
        <f t="shared" ca="1" si="50"/>
        <v>8.9607287164288132E-2</v>
      </c>
      <c r="Q26" s="25">
        <f t="shared" ca="1" si="50"/>
        <v>1.6612586946188248E-2</v>
      </c>
      <c r="R26" s="25">
        <f t="shared" ca="1" si="50"/>
        <v>4.1846099693996913E-2</v>
      </c>
      <c r="S26" s="185">
        <f t="shared" ref="S26:S30" ca="1" si="53">SUM(M26:R26)</f>
        <v>1.0000000000000002</v>
      </c>
    </row>
    <row r="27" spans="2:21" x14ac:dyDescent="0.25">
      <c r="B27" s="145" t="str">
        <f>B17</f>
        <v>Careful sex</v>
      </c>
      <c r="C27" s="179">
        <v>0.85</v>
      </c>
      <c r="D27" s="34">
        <v>3</v>
      </c>
      <c r="E27" s="187">
        <f t="shared" ca="1" si="51"/>
        <v>5.4789967613383429E-3</v>
      </c>
      <c r="F27" s="187">
        <f t="shared" ca="1" si="44"/>
        <v>6.4337574655645671E-2</v>
      </c>
      <c r="G27" s="187">
        <f t="shared" ca="1" si="45"/>
        <v>0.85</v>
      </c>
      <c r="H27" s="187">
        <f t="shared" ca="1" si="46"/>
        <v>4.852579783349547E-2</v>
      </c>
      <c r="I27" s="187">
        <f t="shared" ca="1" si="47"/>
        <v>8.9963557781199462E-3</v>
      </c>
      <c r="J27" s="187">
        <f t="shared" ca="1" si="48"/>
        <v>2.2661274971400625E-2</v>
      </c>
      <c r="K27" s="16">
        <f t="shared" ca="1" si="49"/>
        <v>1</v>
      </c>
      <c r="L27" s="114"/>
      <c r="M27" s="25">
        <f t="shared" ca="1" si="52"/>
        <v>5.4789967613383429E-3</v>
      </c>
      <c r="N27" s="25">
        <f t="shared" ca="1" si="50"/>
        <v>6.4337574655645671E-2</v>
      </c>
      <c r="O27" s="25">
        <f t="shared" ca="1" si="50"/>
        <v>0.85</v>
      </c>
      <c r="P27" s="25">
        <f t="shared" ca="1" si="50"/>
        <v>4.852579783349547E-2</v>
      </c>
      <c r="Q27" s="25">
        <f t="shared" ca="1" si="50"/>
        <v>8.9963557781199462E-3</v>
      </c>
      <c r="R27" s="25">
        <f t="shared" ca="1" si="50"/>
        <v>2.2661274971400625E-2</v>
      </c>
      <c r="S27" s="185">
        <f t="shared" ca="1" si="53"/>
        <v>1</v>
      </c>
    </row>
    <row r="28" spans="2:21" x14ac:dyDescent="0.25">
      <c r="B28" s="145" t="str">
        <f>B18</f>
        <v>Unsafe Sex</v>
      </c>
      <c r="C28" s="179">
        <v>0.7</v>
      </c>
      <c r="D28" s="34">
        <v>4</v>
      </c>
      <c r="E28" s="187">
        <f t="shared" ca="1" si="51"/>
        <v>5.7355470601438861E-3</v>
      </c>
      <c r="F28" s="187">
        <f t="shared" ca="1" si="44"/>
        <v>6.7350137853127462E-2</v>
      </c>
      <c r="G28" s="187">
        <f t="shared" ca="1" si="45"/>
        <v>0.1937743372977693</v>
      </c>
      <c r="H28" s="187">
        <f t="shared" ca="1" si="46"/>
        <v>0.7</v>
      </c>
      <c r="I28" s="187">
        <f t="shared" ca="1" si="47"/>
        <v>9.4176040218356214E-3</v>
      </c>
      <c r="J28" s="187">
        <f t="shared" ca="1" si="48"/>
        <v>2.3722373767123817E-2</v>
      </c>
      <c r="K28" s="16">
        <f t="shared" ca="1" si="49"/>
        <v>1</v>
      </c>
      <c r="L28" s="114"/>
      <c r="M28" s="25">
        <f t="shared" ca="1" si="52"/>
        <v>5.7355470601438861E-3</v>
      </c>
      <c r="N28" s="25">
        <f t="shared" ca="1" si="50"/>
        <v>6.7350137853127462E-2</v>
      </c>
      <c r="O28" s="25">
        <f t="shared" ca="1" si="50"/>
        <v>0.1937743372977693</v>
      </c>
      <c r="P28" s="25">
        <f t="shared" ca="1" si="50"/>
        <v>0.7</v>
      </c>
      <c r="Q28" s="25">
        <f t="shared" ca="1" si="50"/>
        <v>9.4176040218356214E-3</v>
      </c>
      <c r="R28" s="25">
        <f t="shared" ca="1" si="50"/>
        <v>2.3722373767123817E-2</v>
      </c>
      <c r="S28" s="185">
        <f t="shared" ca="1" si="53"/>
        <v>1</v>
      </c>
    </row>
    <row r="29" spans="2:21" s="114" customFormat="1" x14ac:dyDescent="0.25">
      <c r="B29" s="145" t="str">
        <f t="shared" ref="B29:B30" si="54">B19</f>
        <v>Seeking Pregnancy</v>
      </c>
      <c r="C29" s="179">
        <v>0.95</v>
      </c>
      <c r="D29" s="34">
        <v>5</v>
      </c>
      <c r="E29" s="187">
        <f t="shared" ca="1" si="51"/>
        <v>8.4005223706280676E-4</v>
      </c>
      <c r="F29" s="187">
        <f t="shared" ca="1" si="44"/>
        <v>9.8643831838054526E-3</v>
      </c>
      <c r="G29" s="187">
        <f t="shared" ca="1" si="45"/>
        <v>2.8381000770355522E-2</v>
      </c>
      <c r="H29" s="187">
        <f t="shared" ca="1" si="46"/>
        <v>7.4400856216837738E-3</v>
      </c>
      <c r="I29" s="187">
        <f t="shared" ca="1" si="47"/>
        <v>0.95</v>
      </c>
      <c r="J29" s="187">
        <f t="shared" ca="1" si="48"/>
        <v>3.4744781870924926E-3</v>
      </c>
      <c r="K29" s="16">
        <f t="shared" ca="1" si="49"/>
        <v>1</v>
      </c>
      <c r="M29" s="25">
        <f t="shared" ca="1" si="52"/>
        <v>8.4005223706280676E-4</v>
      </c>
      <c r="N29" s="25">
        <f t="shared" ca="1" si="50"/>
        <v>9.8643831838054526E-3</v>
      </c>
      <c r="O29" s="25">
        <f t="shared" ca="1" si="50"/>
        <v>2.8381000770355522E-2</v>
      </c>
      <c r="P29" s="25">
        <f t="shared" ca="1" si="50"/>
        <v>7.4400856216837738E-3</v>
      </c>
      <c r="Q29" s="25">
        <f t="shared" ca="1" si="50"/>
        <v>0.95</v>
      </c>
      <c r="R29" s="25">
        <f t="shared" ca="1" si="50"/>
        <v>3.4744781870924926E-3</v>
      </c>
      <c r="S29" s="185">
        <f t="shared" ca="1" si="53"/>
        <v>1</v>
      </c>
    </row>
    <row r="30" spans="2:21" x14ac:dyDescent="0.25">
      <c r="B30" s="145" t="str">
        <f t="shared" si="54"/>
        <v>Pregnant</v>
      </c>
      <c r="C30" s="188">
        <v>0</v>
      </c>
      <c r="D30" s="34">
        <v>6</v>
      </c>
      <c r="E30" s="187">
        <f t="shared" ca="1" si="51"/>
        <v>1.7535844487882368E-2</v>
      </c>
      <c r="F30" s="187">
        <f t="shared" ca="1" si="44"/>
        <v>0.20591611074676713</v>
      </c>
      <c r="G30" s="187">
        <f t="shared" ca="1" si="45"/>
        <v>0.59244508134345297</v>
      </c>
      <c r="H30" s="187">
        <f t="shared" ca="1" si="46"/>
        <v>0.15530960895307011</v>
      </c>
      <c r="I30" s="187">
        <f t="shared" ca="1" si="47"/>
        <v>2.8793354468827609E-2</v>
      </c>
      <c r="J30" s="187">
        <f t="shared" ca="1" si="48"/>
        <v>0</v>
      </c>
      <c r="K30" s="16">
        <f t="shared" ca="1" si="49"/>
        <v>1.0000000000000002</v>
      </c>
      <c r="L30" s="114"/>
      <c r="M30" s="25">
        <f t="shared" ca="1" si="52"/>
        <v>1.7535844487882368E-2</v>
      </c>
      <c r="N30" s="25">
        <f t="shared" ca="1" si="50"/>
        <v>0.20591611074676713</v>
      </c>
      <c r="O30" s="25">
        <f t="shared" ca="1" si="50"/>
        <v>0.59244508134345297</v>
      </c>
      <c r="P30" s="25">
        <f t="shared" ca="1" si="50"/>
        <v>0.15530960895307011</v>
      </c>
      <c r="Q30" s="25">
        <f t="shared" ca="1" si="50"/>
        <v>2.8793354468827609E-2</v>
      </c>
      <c r="R30" s="25">
        <f t="shared" ca="1" si="50"/>
        <v>0</v>
      </c>
      <c r="S30" s="185">
        <f t="shared" ca="1" si="53"/>
        <v>1.0000000000000002</v>
      </c>
    </row>
    <row r="32" spans="2:21" x14ac:dyDescent="0.25">
      <c r="B32" s="114"/>
      <c r="D32" s="114"/>
      <c r="E32" s="114"/>
      <c r="F32" s="114"/>
      <c r="G32" s="114"/>
      <c r="H32" s="114"/>
      <c r="I32" s="114"/>
      <c r="K32" s="114"/>
      <c r="L32" s="114"/>
      <c r="M32" s="125">
        <v>1</v>
      </c>
      <c r="N32" s="125">
        <v>2</v>
      </c>
      <c r="O32" s="125">
        <v>3</v>
      </c>
      <c r="P32" s="125">
        <v>4</v>
      </c>
      <c r="Q32" s="125">
        <v>5</v>
      </c>
      <c r="R32" s="125">
        <v>6</v>
      </c>
      <c r="S32" s="114"/>
    </row>
    <row r="33" spans="2:21" x14ac:dyDescent="0.25">
      <c r="B33" s="177" t="str">
        <f>"Non-pregnant | "&amp; Parameters!H18</f>
        <v>Non-pregnant | 25-29</v>
      </c>
      <c r="C33" s="177"/>
      <c r="D33" s="180" t="s">
        <v>122</v>
      </c>
      <c r="E33" s="181">
        <f t="array" ref="E33:J33">TRANSPOSE(Parameters!H19:H24)</f>
        <v>0.1119</v>
      </c>
      <c r="F33" s="181">
        <v>0.1273</v>
      </c>
      <c r="G33" s="181">
        <v>0.50529999999999997</v>
      </c>
      <c r="H33" s="181">
        <v>0.12920000000000001</v>
      </c>
      <c r="I33" s="181">
        <v>5.2999999999999999E-2</v>
      </c>
      <c r="J33" s="181">
        <v>7.3300000000000004E-2</v>
      </c>
      <c r="K33" s="186">
        <f>SUM(E33:J33)</f>
        <v>1</v>
      </c>
      <c r="L33" s="114"/>
      <c r="M33" s="25">
        <f>E33*ratioSterile</f>
        <v>5.595E-2</v>
      </c>
      <c r="N33" s="25">
        <f>F33*$U33</f>
        <v>0.1353198569980858</v>
      </c>
      <c r="O33" s="25">
        <f t="shared" ref="O33" si="55">G33*$U33</f>
        <v>0.53713372930976244</v>
      </c>
      <c r="P33" s="25">
        <f t="shared" ref="P33" si="56">H33*$U33</f>
        <v>0.13733955635626621</v>
      </c>
      <c r="Q33" s="25">
        <f t="shared" ref="Q33" si="57">I33*$U33</f>
        <v>5.6338982096610743E-2</v>
      </c>
      <c r="R33" s="25">
        <f t="shared" ref="R33" si="58">J33*$U33</f>
        <v>7.7917875239274861E-2</v>
      </c>
      <c r="S33" s="185">
        <f>SUM(M33:R33)</f>
        <v>1</v>
      </c>
      <c r="T33" s="114"/>
      <c r="U33" s="114">
        <f>(1-E33*ratioSterile)/(1-E33)</f>
        <v>1.0629996622002027</v>
      </c>
    </row>
    <row r="34" spans="2:21" ht="30" x14ac:dyDescent="0.25">
      <c r="B34" s="33"/>
      <c r="C34" s="20" t="s">
        <v>121</v>
      </c>
      <c r="D34" s="20" t="s">
        <v>14</v>
      </c>
      <c r="E34" s="182" t="str">
        <f t="array" ref="E34:J34">TRANSPOSE(B35:B40)</f>
        <v>Sterile</v>
      </c>
      <c r="F34" s="183" t="str">
        <v>Inactive</v>
      </c>
      <c r="G34" s="184" t="str">
        <v>Careful sex</v>
      </c>
      <c r="H34" s="184" t="str">
        <v>Unsafe Sex</v>
      </c>
      <c r="I34" s="184" t="str">
        <v>Seeking Pregnancy</v>
      </c>
      <c r="J34" s="184" t="str">
        <v>Pregnant</v>
      </c>
      <c r="K34" s="14" t="s">
        <v>57</v>
      </c>
      <c r="L34" s="114"/>
      <c r="M34" s="182" t="str">
        <f>E34</f>
        <v>Sterile</v>
      </c>
      <c r="N34" s="183" t="str">
        <f t="shared" ref="N34" si="59">F34</f>
        <v>Inactive</v>
      </c>
      <c r="O34" s="184" t="str">
        <f t="shared" ref="O34" si="60">G34</f>
        <v>Careful sex</v>
      </c>
      <c r="P34" s="184" t="str">
        <f t="shared" ref="P34" si="61">H34</f>
        <v>Unsafe Sex</v>
      </c>
      <c r="Q34" s="184" t="str">
        <f t="shared" ref="Q34" si="62">I34</f>
        <v>Seeking Pregnancy</v>
      </c>
      <c r="R34" s="184" t="str">
        <f t="shared" ref="R34" si="63">J34</f>
        <v>Pregnant</v>
      </c>
      <c r="S34" s="114"/>
    </row>
    <row r="35" spans="2:21" x14ac:dyDescent="0.25">
      <c r="B35" s="145" t="str">
        <f>B25</f>
        <v>Sterile</v>
      </c>
      <c r="C35" s="188">
        <v>1</v>
      </c>
      <c r="D35" s="34">
        <v>1</v>
      </c>
      <c r="E35" s="187">
        <f ca="1">M35</f>
        <v>1</v>
      </c>
      <c r="F35" s="187">
        <f t="shared" ref="F35:F40" ca="1" si="64">N35</f>
        <v>0</v>
      </c>
      <c r="G35" s="187">
        <f t="shared" ref="G35:G40" ca="1" si="65">O35</f>
        <v>0</v>
      </c>
      <c r="H35" s="187">
        <f t="shared" ref="H35:H40" ca="1" si="66">P35</f>
        <v>0</v>
      </c>
      <c r="I35" s="187">
        <f t="shared" ref="I35:I40" ca="1" si="67">Q35</f>
        <v>0</v>
      </c>
      <c r="J35" s="187">
        <f t="shared" ref="J35:J40" ca="1" si="68">R35</f>
        <v>0</v>
      </c>
      <c r="K35" s="16">
        <f t="shared" ref="K35:K40" ca="1" si="69">SUM(E35:J35)</f>
        <v>1</v>
      </c>
      <c r="L35" s="114"/>
      <c r="M35" s="25">
        <f ca="1">IF(M$32=$D35,$C35,(1-$C35)*M$33/(1-OFFSET($L$33,0,$D35)))</f>
        <v>1</v>
      </c>
      <c r="N35" s="25">
        <f t="shared" ref="N35:R40" ca="1" si="70">IF(N$32=$D35,$C35,(1-$C35)*N$33/(1-OFFSET($L$33,0,$D35)))</f>
        <v>0</v>
      </c>
      <c r="O35" s="25">
        <f t="shared" ca="1" si="70"/>
        <v>0</v>
      </c>
      <c r="P35" s="25">
        <f t="shared" ca="1" si="70"/>
        <v>0</v>
      </c>
      <c r="Q35" s="25">
        <f t="shared" ca="1" si="70"/>
        <v>0</v>
      </c>
      <c r="R35" s="25">
        <f t="shared" ca="1" si="70"/>
        <v>0</v>
      </c>
      <c r="S35" s="185">
        <f ca="1">SUM(M35:R35)</f>
        <v>1</v>
      </c>
    </row>
    <row r="36" spans="2:21" x14ac:dyDescent="0.25">
      <c r="B36" s="145" t="str">
        <f>B26</f>
        <v>Inactive</v>
      </c>
      <c r="C36" s="178">
        <v>0.5</v>
      </c>
      <c r="D36" s="34">
        <v>2</v>
      </c>
      <c r="E36" s="187">
        <f t="shared" ref="E36:E40" ca="1" si="71">M36</f>
        <v>3.2353003855135447E-2</v>
      </c>
      <c r="F36" s="187">
        <f t="shared" ca="1" si="64"/>
        <v>0.5</v>
      </c>
      <c r="G36" s="187">
        <f t="shared" ca="1" si="65"/>
        <v>0.31059677596214519</v>
      </c>
      <c r="H36" s="187">
        <f t="shared" ca="1" si="66"/>
        <v>7.9416393141320332E-2</v>
      </c>
      <c r="I36" s="187">
        <f t="shared" ca="1" si="67"/>
        <v>3.2577932170975057E-2</v>
      </c>
      <c r="J36" s="187">
        <f t="shared" ca="1" si="68"/>
        <v>4.5055894870423996E-2</v>
      </c>
      <c r="K36" s="16">
        <f t="shared" ca="1" si="69"/>
        <v>1</v>
      </c>
      <c r="L36" s="114"/>
      <c r="M36" s="25">
        <f t="shared" ref="M36:M40" ca="1" si="72">IF(M$32=$D36,$C36,(1-$C36)*M$33/(1-OFFSET($L$33,0,$D36)))</f>
        <v>3.2353003855135447E-2</v>
      </c>
      <c r="N36" s="25">
        <f t="shared" ca="1" si="70"/>
        <v>0.5</v>
      </c>
      <c r="O36" s="25">
        <f t="shared" ca="1" si="70"/>
        <v>0.31059677596214519</v>
      </c>
      <c r="P36" s="25">
        <f t="shared" ca="1" si="70"/>
        <v>7.9416393141320332E-2</v>
      </c>
      <c r="Q36" s="25">
        <f t="shared" ca="1" si="70"/>
        <v>3.2577932170975057E-2</v>
      </c>
      <c r="R36" s="25">
        <f t="shared" ca="1" si="70"/>
        <v>4.5055894870423996E-2</v>
      </c>
      <c r="S36" s="185">
        <f t="shared" ref="S36:S40" ca="1" si="73">SUM(M36:R36)</f>
        <v>1</v>
      </c>
    </row>
    <row r="37" spans="2:21" x14ac:dyDescent="0.25">
      <c r="B37" s="145" t="str">
        <f>B27</f>
        <v>Careful sex</v>
      </c>
      <c r="C37" s="179">
        <v>0.8</v>
      </c>
      <c r="D37" s="34">
        <v>3</v>
      </c>
      <c r="E37" s="187">
        <f t="shared" ca="1" si="71"/>
        <v>2.4175449170908896E-2</v>
      </c>
      <c r="F37" s="187">
        <f t="shared" ca="1" si="64"/>
        <v>5.8470390074564504E-2</v>
      </c>
      <c r="G37" s="187">
        <f t="shared" ca="1" si="65"/>
        <v>0.8</v>
      </c>
      <c r="H37" s="187">
        <f t="shared" ca="1" si="66"/>
        <v>5.9343082463737123E-2</v>
      </c>
      <c r="I37" s="187">
        <f t="shared" ca="1" si="67"/>
        <v>2.4343524540077918E-2</v>
      </c>
      <c r="J37" s="187">
        <f t="shared" ca="1" si="68"/>
        <v>3.3667553750711537E-2</v>
      </c>
      <c r="K37" s="16">
        <f t="shared" ca="1" si="69"/>
        <v>1</v>
      </c>
      <c r="L37" s="114"/>
      <c r="M37" s="25">
        <f t="shared" ca="1" si="72"/>
        <v>2.4175449170908896E-2</v>
      </c>
      <c r="N37" s="25">
        <f t="shared" ca="1" si="70"/>
        <v>5.8470390074564504E-2</v>
      </c>
      <c r="O37" s="25">
        <f t="shared" ca="1" si="70"/>
        <v>0.8</v>
      </c>
      <c r="P37" s="25">
        <f t="shared" ca="1" si="70"/>
        <v>5.9343082463737123E-2</v>
      </c>
      <c r="Q37" s="25">
        <f t="shared" ca="1" si="70"/>
        <v>2.4343524540077918E-2</v>
      </c>
      <c r="R37" s="25">
        <f t="shared" ca="1" si="70"/>
        <v>3.3667553750711537E-2</v>
      </c>
      <c r="S37" s="185">
        <f t="shared" ca="1" si="73"/>
        <v>1</v>
      </c>
    </row>
    <row r="38" spans="2:21" x14ac:dyDescent="0.25">
      <c r="B38" s="145" t="str">
        <f>B28</f>
        <v>Unsafe Sex</v>
      </c>
      <c r="C38" s="179">
        <v>0.7</v>
      </c>
      <c r="D38" s="34">
        <v>4</v>
      </c>
      <c r="E38" s="187">
        <f t="shared" ca="1" si="71"/>
        <v>1.9457250096113092E-2</v>
      </c>
      <c r="F38" s="187">
        <f t="shared" ca="1" si="64"/>
        <v>4.7059022351778647E-2</v>
      </c>
      <c r="G38" s="187">
        <f t="shared" ca="1" si="65"/>
        <v>0.18679437544661232</v>
      </c>
      <c r="H38" s="187">
        <f t="shared" ca="1" si="66"/>
        <v>0.7</v>
      </c>
      <c r="I38" s="187">
        <f t="shared" ca="1" si="67"/>
        <v>1.9592523052979326E-2</v>
      </c>
      <c r="J38" s="187">
        <f t="shared" ca="1" si="68"/>
        <v>2.7096829052516692E-2</v>
      </c>
      <c r="K38" s="16">
        <f t="shared" ca="1" si="69"/>
        <v>1</v>
      </c>
      <c r="L38" s="114"/>
      <c r="M38" s="25">
        <f t="shared" ca="1" si="72"/>
        <v>1.9457250096113092E-2</v>
      </c>
      <c r="N38" s="25">
        <f t="shared" ca="1" si="70"/>
        <v>4.7059022351778647E-2</v>
      </c>
      <c r="O38" s="25">
        <f t="shared" ca="1" si="70"/>
        <v>0.18679437544661232</v>
      </c>
      <c r="P38" s="25">
        <f t="shared" ca="1" si="70"/>
        <v>0.7</v>
      </c>
      <c r="Q38" s="25">
        <f t="shared" ca="1" si="70"/>
        <v>1.9592523052979326E-2</v>
      </c>
      <c r="R38" s="25">
        <f t="shared" ca="1" si="70"/>
        <v>2.7096829052516692E-2</v>
      </c>
      <c r="S38" s="185">
        <f t="shared" ca="1" si="73"/>
        <v>1</v>
      </c>
    </row>
    <row r="39" spans="2:21" s="114" customFormat="1" x14ac:dyDescent="0.25">
      <c r="B39" s="145" t="str">
        <f t="shared" ref="B39:B40" si="74">B29</f>
        <v>Seeking Pregnancy</v>
      </c>
      <c r="C39" s="179">
        <v>0.95</v>
      </c>
      <c r="D39" s="34">
        <v>5</v>
      </c>
      <c r="E39" s="187">
        <f t="shared" ca="1" si="71"/>
        <v>2.9645179221405612E-3</v>
      </c>
      <c r="F39" s="187">
        <f t="shared" ca="1" si="64"/>
        <v>7.1699399694785193E-3</v>
      </c>
      <c r="G39" s="187">
        <f t="shared" ca="1" si="65"/>
        <v>2.8460099501787087E-2</v>
      </c>
      <c r="H39" s="187">
        <f t="shared" ca="1" si="66"/>
        <v>7.2769539988737234E-3</v>
      </c>
      <c r="I39" s="187">
        <f t="shared" ca="1" si="67"/>
        <v>0.95</v>
      </c>
      <c r="J39" s="187">
        <f t="shared" ca="1" si="68"/>
        <v>4.1284886077201533E-3</v>
      </c>
      <c r="K39" s="16">
        <f t="shared" ca="1" si="69"/>
        <v>1</v>
      </c>
      <c r="M39" s="25">
        <f t="shared" ca="1" si="72"/>
        <v>2.9645179221405612E-3</v>
      </c>
      <c r="N39" s="25">
        <f t="shared" ca="1" si="70"/>
        <v>7.1699399694785193E-3</v>
      </c>
      <c r="O39" s="25">
        <f t="shared" ca="1" si="70"/>
        <v>2.8460099501787087E-2</v>
      </c>
      <c r="P39" s="25">
        <f t="shared" ca="1" si="70"/>
        <v>7.2769539988737234E-3</v>
      </c>
      <c r="Q39" s="25">
        <f t="shared" ca="1" si="70"/>
        <v>0.95</v>
      </c>
      <c r="R39" s="25">
        <f t="shared" ca="1" si="70"/>
        <v>4.1284886077201533E-3</v>
      </c>
      <c r="S39" s="185">
        <f t="shared" ca="1" si="73"/>
        <v>1</v>
      </c>
    </row>
    <row r="40" spans="2:21" x14ac:dyDescent="0.25">
      <c r="B40" s="145" t="str">
        <f t="shared" si="74"/>
        <v>Pregnant</v>
      </c>
      <c r="C40" s="188">
        <v>0</v>
      </c>
      <c r="D40" s="34">
        <v>6</v>
      </c>
      <c r="E40" s="187">
        <f t="shared" ca="1" si="71"/>
        <v>6.0677892454013997E-2</v>
      </c>
      <c r="F40" s="187">
        <f t="shared" ca="1" si="64"/>
        <v>0.1467546689869956</v>
      </c>
      <c r="G40" s="187">
        <f t="shared" ca="1" si="65"/>
        <v>0.58252265702379324</v>
      </c>
      <c r="H40" s="187">
        <f t="shared" ca="1" si="66"/>
        <v>0.14894503718083138</v>
      </c>
      <c r="I40" s="187">
        <f t="shared" ca="1" si="67"/>
        <v>6.1099744354365805E-2</v>
      </c>
      <c r="J40" s="187">
        <f t="shared" ca="1" si="68"/>
        <v>0</v>
      </c>
      <c r="K40" s="16">
        <f t="shared" ca="1" si="69"/>
        <v>1</v>
      </c>
      <c r="L40" s="114"/>
      <c r="M40" s="25">
        <f t="shared" ca="1" si="72"/>
        <v>6.0677892454013997E-2</v>
      </c>
      <c r="N40" s="25">
        <f t="shared" ca="1" si="70"/>
        <v>0.1467546689869956</v>
      </c>
      <c r="O40" s="25">
        <f t="shared" ca="1" si="70"/>
        <v>0.58252265702379324</v>
      </c>
      <c r="P40" s="25">
        <f t="shared" ca="1" si="70"/>
        <v>0.14894503718083138</v>
      </c>
      <c r="Q40" s="25">
        <f t="shared" ca="1" si="70"/>
        <v>6.1099744354365805E-2</v>
      </c>
      <c r="R40" s="25">
        <f t="shared" ca="1" si="70"/>
        <v>0</v>
      </c>
      <c r="S40" s="185">
        <f t="shared" ca="1" si="73"/>
        <v>1</v>
      </c>
    </row>
    <row r="42" spans="2:21" x14ac:dyDescent="0.25">
      <c r="B42" s="114"/>
      <c r="D42" s="114"/>
      <c r="E42" s="114"/>
      <c r="F42" s="114"/>
      <c r="G42" s="114"/>
      <c r="H42" s="114"/>
      <c r="I42" s="114"/>
      <c r="K42" s="114"/>
      <c r="L42" s="114"/>
      <c r="M42" s="125">
        <v>1</v>
      </c>
      <c r="N42" s="125">
        <v>2</v>
      </c>
      <c r="O42" s="125">
        <v>3</v>
      </c>
      <c r="P42" s="125">
        <v>4</v>
      </c>
      <c r="Q42" s="125">
        <v>5</v>
      </c>
      <c r="R42" s="125">
        <v>6</v>
      </c>
      <c r="S42" s="114"/>
    </row>
    <row r="43" spans="2:21" x14ac:dyDescent="0.25">
      <c r="B43" s="177" t="str">
        <f>"Non-pregnant | "&amp; Parameters!I18</f>
        <v>Non-pregnant | 30-34</v>
      </c>
      <c r="C43" s="177"/>
      <c r="D43" s="180" t="s">
        <v>122</v>
      </c>
      <c r="E43" s="181">
        <f t="array" ref="E43:J43">TRANSPOSE(Parameters!I19:I24)</f>
        <v>0.2364</v>
      </c>
      <c r="F43" s="181">
        <v>7.7799999999999994E-2</v>
      </c>
      <c r="G43" s="181">
        <v>0.42120000000000002</v>
      </c>
      <c r="H43" s="181">
        <v>0.14199999999999999</v>
      </c>
      <c r="I43" s="181">
        <v>6.7100000000000007E-2</v>
      </c>
      <c r="J43" s="181">
        <v>5.5500000000000001E-2</v>
      </c>
      <c r="K43" s="186">
        <f>SUM(E43:J43)</f>
        <v>1.0000000000000002</v>
      </c>
      <c r="L43" s="114"/>
      <c r="M43" s="25">
        <f>E43*ratioSterile</f>
        <v>0.1182</v>
      </c>
      <c r="N43" s="25">
        <f>F43*$U43</f>
        <v>8.984290204295442E-2</v>
      </c>
      <c r="O43" s="25">
        <f t="shared" ref="O43" si="75">G43*$U43</f>
        <v>0.48639884756416973</v>
      </c>
      <c r="P43" s="25">
        <f t="shared" ref="P43" si="76">H43*$U43</f>
        <v>0.1639806181246726</v>
      </c>
      <c r="Q43" s="25">
        <f t="shared" ref="Q43" si="77">I43*$U43</f>
        <v>7.7486616029334737E-2</v>
      </c>
      <c r="R43" s="25">
        <f t="shared" ref="R43" si="78">J43*$U43</f>
        <v>6.4091016238868523E-2</v>
      </c>
      <c r="S43" s="185">
        <f>SUM(M43:R43)</f>
        <v>0.99999999999999989</v>
      </c>
      <c r="T43" s="114"/>
      <c r="U43" s="114">
        <f>(1-E43*ratioSterile)/(1-E43)</f>
        <v>1.1547930853850183</v>
      </c>
    </row>
    <row r="44" spans="2:21" ht="30" x14ac:dyDescent="0.25">
      <c r="B44" s="33"/>
      <c r="C44" s="20" t="s">
        <v>121</v>
      </c>
      <c r="D44" s="20" t="s">
        <v>14</v>
      </c>
      <c r="E44" s="182" t="str">
        <f t="array" ref="E44:J44">TRANSPOSE(B45:B50)</f>
        <v>Sterile</v>
      </c>
      <c r="F44" s="183" t="str">
        <v>Inactive</v>
      </c>
      <c r="G44" s="184" t="str">
        <v>Careful sex</v>
      </c>
      <c r="H44" s="184" t="str">
        <v>Unsafe Sex</v>
      </c>
      <c r="I44" s="184" t="str">
        <v>Seeking Pregnancy</v>
      </c>
      <c r="J44" s="184" t="str">
        <v>Pregnant</v>
      </c>
      <c r="K44" s="14" t="s">
        <v>57</v>
      </c>
      <c r="L44" s="114"/>
      <c r="M44" s="182" t="str">
        <f>E44</f>
        <v>Sterile</v>
      </c>
      <c r="N44" s="183" t="str">
        <f t="shared" ref="N44" si="79">F44</f>
        <v>Inactive</v>
      </c>
      <c r="O44" s="184" t="str">
        <f t="shared" ref="O44" si="80">G44</f>
        <v>Careful sex</v>
      </c>
      <c r="P44" s="184" t="str">
        <f t="shared" ref="P44" si="81">H44</f>
        <v>Unsafe Sex</v>
      </c>
      <c r="Q44" s="184" t="str">
        <f t="shared" ref="Q44" si="82">I44</f>
        <v>Seeking Pregnancy</v>
      </c>
      <c r="R44" s="184" t="str">
        <f t="shared" ref="R44" si="83">J44</f>
        <v>Pregnant</v>
      </c>
      <c r="S44" s="114"/>
    </row>
    <row r="45" spans="2:21" x14ac:dyDescent="0.25">
      <c r="B45" s="145" t="str">
        <f>B35</f>
        <v>Sterile</v>
      </c>
      <c r="C45" s="188">
        <v>1</v>
      </c>
      <c r="D45" s="34">
        <v>1</v>
      </c>
      <c r="E45" s="187">
        <f ca="1">M45</f>
        <v>1</v>
      </c>
      <c r="F45" s="187">
        <f t="shared" ref="F45:F50" ca="1" si="84">N45</f>
        <v>0</v>
      </c>
      <c r="G45" s="187">
        <f t="shared" ref="G45:G50" ca="1" si="85">O45</f>
        <v>0</v>
      </c>
      <c r="H45" s="187">
        <f t="shared" ref="H45:H50" ca="1" si="86">P45</f>
        <v>0</v>
      </c>
      <c r="I45" s="187">
        <f t="shared" ref="I45:I50" ca="1" si="87">Q45</f>
        <v>0</v>
      </c>
      <c r="J45" s="187">
        <f t="shared" ref="J45:J50" ca="1" si="88">R45</f>
        <v>0</v>
      </c>
      <c r="K45" s="16">
        <f t="shared" ref="K45:K50" ca="1" si="89">SUM(E45:J45)</f>
        <v>1</v>
      </c>
      <c r="L45" s="114"/>
      <c r="M45" s="25">
        <f ca="1">IF(M$42=$D45,$C45,(1-$C45)*M$43/(1-OFFSET($L$43,0,$D45)))</f>
        <v>1</v>
      </c>
      <c r="N45" s="25">
        <f t="shared" ref="N45:R50" ca="1" si="90">IF(N$42=$D45,$C45,(1-$C45)*N$43/(1-OFFSET($L$43,0,$D45)))</f>
        <v>0</v>
      </c>
      <c r="O45" s="25">
        <f t="shared" ca="1" si="90"/>
        <v>0</v>
      </c>
      <c r="P45" s="25">
        <f t="shared" ca="1" si="90"/>
        <v>0</v>
      </c>
      <c r="Q45" s="25">
        <f t="shared" ca="1" si="90"/>
        <v>0</v>
      </c>
      <c r="R45" s="25">
        <f t="shared" ca="1" si="90"/>
        <v>0</v>
      </c>
      <c r="S45" s="185">
        <f ca="1">SUM(M45:R45)</f>
        <v>1</v>
      </c>
    </row>
    <row r="46" spans="2:21" x14ac:dyDescent="0.25">
      <c r="B46" s="145" t="str">
        <f>B36</f>
        <v>Inactive</v>
      </c>
      <c r="C46" s="178">
        <v>0.5</v>
      </c>
      <c r="D46" s="34">
        <v>2</v>
      </c>
      <c r="E46" s="187">
        <f t="shared" ref="E46:E50" ca="1" si="91">M46</f>
        <v>6.4933845083070693E-2</v>
      </c>
      <c r="F46" s="187">
        <f t="shared" ca="1" si="84"/>
        <v>0.5</v>
      </c>
      <c r="G46" s="187">
        <f t="shared" ca="1" si="85"/>
        <v>0.26720598490961012</v>
      </c>
      <c r="H46" s="187">
        <f t="shared" ca="1" si="86"/>
        <v>9.0083689119574165E-2</v>
      </c>
      <c r="I46" s="187">
        <f t="shared" ca="1" si="87"/>
        <v>4.2567715069883286E-2</v>
      </c>
      <c r="J46" s="187">
        <f t="shared" ca="1" si="88"/>
        <v>3.5208765817861733E-2</v>
      </c>
      <c r="K46" s="16">
        <f t="shared" ca="1" si="89"/>
        <v>1</v>
      </c>
      <c r="L46" s="114"/>
      <c r="M46" s="25">
        <f t="shared" ref="M46:M50" ca="1" si="92">IF(M$42=$D46,$C46,(1-$C46)*M$43/(1-OFFSET($L$43,0,$D46)))</f>
        <v>6.4933845083070693E-2</v>
      </c>
      <c r="N46" s="25">
        <f t="shared" ca="1" si="90"/>
        <v>0.5</v>
      </c>
      <c r="O46" s="25">
        <f t="shared" ca="1" si="90"/>
        <v>0.26720598490961012</v>
      </c>
      <c r="P46" s="25">
        <f t="shared" ca="1" si="90"/>
        <v>9.0083689119574165E-2</v>
      </c>
      <c r="Q46" s="25">
        <f t="shared" ca="1" si="90"/>
        <v>4.2567715069883286E-2</v>
      </c>
      <c r="R46" s="25">
        <f t="shared" ca="1" si="90"/>
        <v>3.5208765817861733E-2</v>
      </c>
      <c r="S46" s="185">
        <f t="shared" ref="S46:S50" ca="1" si="93">SUM(M46:R46)</f>
        <v>1</v>
      </c>
    </row>
    <row r="47" spans="2:21" x14ac:dyDescent="0.25">
      <c r="B47" s="145" t="str">
        <f>B37</f>
        <v>Careful sex</v>
      </c>
      <c r="C47" s="179">
        <v>0.8</v>
      </c>
      <c r="D47" s="34">
        <v>3</v>
      </c>
      <c r="E47" s="187">
        <f t="shared" ca="1" si="91"/>
        <v>4.6027934103893185E-2</v>
      </c>
      <c r="F47" s="187">
        <f t="shared" ca="1" si="84"/>
        <v>3.498547525326258E-2</v>
      </c>
      <c r="G47" s="187">
        <f t="shared" ca="1" si="85"/>
        <v>0.8</v>
      </c>
      <c r="H47" s="187">
        <f t="shared" ca="1" si="86"/>
        <v>6.3855237608782589E-2</v>
      </c>
      <c r="I47" s="187">
        <f t="shared" ca="1" si="87"/>
        <v>3.0173848194009246E-2</v>
      </c>
      <c r="J47" s="187">
        <f t="shared" ca="1" si="88"/>
        <v>2.4957504840052356E-2</v>
      </c>
      <c r="K47" s="16">
        <f t="shared" ca="1" si="89"/>
        <v>1</v>
      </c>
      <c r="L47" s="114"/>
      <c r="M47" s="25">
        <f t="shared" ca="1" si="92"/>
        <v>4.6027934103893185E-2</v>
      </c>
      <c r="N47" s="25">
        <f t="shared" ca="1" si="90"/>
        <v>3.498547525326258E-2</v>
      </c>
      <c r="O47" s="25">
        <f t="shared" ca="1" si="90"/>
        <v>0.8</v>
      </c>
      <c r="P47" s="25">
        <f t="shared" ca="1" si="90"/>
        <v>6.3855237608782589E-2</v>
      </c>
      <c r="Q47" s="25">
        <f t="shared" ca="1" si="90"/>
        <v>3.0173848194009246E-2</v>
      </c>
      <c r="R47" s="25">
        <f t="shared" ca="1" si="90"/>
        <v>2.4957504840052356E-2</v>
      </c>
      <c r="S47" s="185">
        <f t="shared" ca="1" si="93"/>
        <v>1</v>
      </c>
    </row>
    <row r="48" spans="2:21" x14ac:dyDescent="0.25">
      <c r="B48" s="145" t="str">
        <f>B38</f>
        <v>Unsafe Sex</v>
      </c>
      <c r="C48" s="179">
        <v>0.7</v>
      </c>
      <c r="D48" s="34">
        <v>4</v>
      </c>
      <c r="E48" s="187">
        <f t="shared" ca="1" si="91"/>
        <v>4.2415284584021794E-2</v>
      </c>
      <c r="F48" s="187">
        <f t="shared" ca="1" si="84"/>
        <v>3.2239528409528803E-2</v>
      </c>
      <c r="G48" s="187">
        <f t="shared" ca="1" si="85"/>
        <v>0.17454099442279605</v>
      </c>
      <c r="H48" s="187">
        <f t="shared" ca="1" si="86"/>
        <v>0.7</v>
      </c>
      <c r="I48" s="187">
        <f t="shared" ca="1" si="87"/>
        <v>2.7805557278655309E-2</v>
      </c>
      <c r="J48" s="187">
        <f t="shared" ca="1" si="88"/>
        <v>2.2998635304998058E-2</v>
      </c>
      <c r="K48" s="16">
        <f t="shared" ca="1" si="89"/>
        <v>0.99999999999999989</v>
      </c>
      <c r="L48" s="114"/>
      <c r="M48" s="25">
        <f t="shared" ca="1" si="92"/>
        <v>4.2415284584021794E-2</v>
      </c>
      <c r="N48" s="25">
        <f t="shared" ca="1" si="90"/>
        <v>3.2239528409528803E-2</v>
      </c>
      <c r="O48" s="25">
        <f t="shared" ca="1" si="90"/>
        <v>0.17454099442279605</v>
      </c>
      <c r="P48" s="25">
        <f t="shared" ca="1" si="90"/>
        <v>0.7</v>
      </c>
      <c r="Q48" s="25">
        <f t="shared" ca="1" si="90"/>
        <v>2.7805557278655309E-2</v>
      </c>
      <c r="R48" s="25">
        <f t="shared" ca="1" si="90"/>
        <v>2.2998635304998058E-2</v>
      </c>
      <c r="S48" s="185">
        <f t="shared" ca="1" si="93"/>
        <v>0.99999999999999989</v>
      </c>
    </row>
    <row r="49" spans="2:21" s="114" customFormat="1" x14ac:dyDescent="0.25">
      <c r="B49" s="145" t="str">
        <f t="shared" ref="B49:B50" si="94">B39</f>
        <v>Seeking Pregnancy</v>
      </c>
      <c r="C49" s="179">
        <v>1</v>
      </c>
      <c r="D49" s="34">
        <v>5</v>
      </c>
      <c r="E49" s="187">
        <f t="shared" ca="1" si="91"/>
        <v>0</v>
      </c>
      <c r="F49" s="187">
        <f t="shared" ca="1" si="84"/>
        <v>0</v>
      </c>
      <c r="G49" s="187">
        <f t="shared" ca="1" si="85"/>
        <v>0</v>
      </c>
      <c r="H49" s="187">
        <f t="shared" ca="1" si="86"/>
        <v>0</v>
      </c>
      <c r="I49" s="187">
        <f t="shared" ca="1" si="87"/>
        <v>1</v>
      </c>
      <c r="J49" s="187">
        <f t="shared" ca="1" si="88"/>
        <v>0</v>
      </c>
      <c r="K49" s="16">
        <f t="shared" ca="1" si="89"/>
        <v>1</v>
      </c>
      <c r="M49" s="25">
        <f t="shared" ca="1" si="92"/>
        <v>0</v>
      </c>
      <c r="N49" s="25">
        <f t="shared" ca="1" si="90"/>
        <v>0</v>
      </c>
      <c r="O49" s="25">
        <f t="shared" ca="1" si="90"/>
        <v>0</v>
      </c>
      <c r="P49" s="25">
        <f t="shared" ca="1" si="90"/>
        <v>0</v>
      </c>
      <c r="Q49" s="25">
        <f t="shared" ca="1" si="90"/>
        <v>1</v>
      </c>
      <c r="R49" s="25">
        <f t="shared" ca="1" si="90"/>
        <v>0</v>
      </c>
      <c r="S49" s="185">
        <f t="shared" ca="1" si="93"/>
        <v>1</v>
      </c>
    </row>
    <row r="50" spans="2:21" x14ac:dyDescent="0.25">
      <c r="B50" s="145" t="str">
        <f t="shared" si="94"/>
        <v>Pregnant</v>
      </c>
      <c r="C50" s="188">
        <v>0</v>
      </c>
      <c r="D50" s="34">
        <v>6</v>
      </c>
      <c r="E50" s="187">
        <f t="shared" ca="1" si="91"/>
        <v>0.12629433208877899</v>
      </c>
      <c r="F50" s="187">
        <f t="shared" ca="1" si="84"/>
        <v>9.5995341001967216E-2</v>
      </c>
      <c r="G50" s="187">
        <f t="shared" ca="1" si="85"/>
        <v>0.51970742455049612</v>
      </c>
      <c r="H50" s="187">
        <f t="shared" ca="1" si="86"/>
        <v>0.17521000542775508</v>
      </c>
      <c r="I50" s="187">
        <f t="shared" ca="1" si="87"/>
        <v>8.2792896931002585E-2</v>
      </c>
      <c r="J50" s="187">
        <f t="shared" ca="1" si="88"/>
        <v>0</v>
      </c>
      <c r="K50" s="16">
        <f t="shared" ca="1" si="89"/>
        <v>1</v>
      </c>
      <c r="L50" s="114"/>
      <c r="M50" s="25">
        <f t="shared" ca="1" si="92"/>
        <v>0.12629433208877899</v>
      </c>
      <c r="N50" s="25">
        <f t="shared" ca="1" si="90"/>
        <v>9.5995341001967216E-2</v>
      </c>
      <c r="O50" s="25">
        <f t="shared" ca="1" si="90"/>
        <v>0.51970742455049612</v>
      </c>
      <c r="P50" s="25">
        <f t="shared" ca="1" si="90"/>
        <v>0.17521000542775508</v>
      </c>
      <c r="Q50" s="25">
        <f t="shared" ca="1" si="90"/>
        <v>8.2792896931002585E-2</v>
      </c>
      <c r="R50" s="25">
        <f t="shared" ca="1" si="90"/>
        <v>0</v>
      </c>
      <c r="S50" s="185">
        <f t="shared" ca="1" si="93"/>
        <v>1</v>
      </c>
    </row>
    <row r="52" spans="2:21" x14ac:dyDescent="0.25">
      <c r="B52" s="114"/>
      <c r="D52" s="114"/>
      <c r="E52" s="114"/>
      <c r="F52" s="114"/>
      <c r="G52" s="114"/>
      <c r="H52" s="114"/>
      <c r="I52" s="114"/>
      <c r="K52" s="114"/>
      <c r="L52" s="114"/>
      <c r="M52" s="125">
        <v>1</v>
      </c>
      <c r="N52" s="125">
        <v>2</v>
      </c>
      <c r="O52" s="125">
        <v>3</v>
      </c>
      <c r="P52" s="125">
        <v>4</v>
      </c>
      <c r="Q52" s="125">
        <v>5</v>
      </c>
      <c r="R52" s="125">
        <v>6</v>
      </c>
      <c r="S52" s="114"/>
    </row>
    <row r="53" spans="2:21" x14ac:dyDescent="0.25">
      <c r="B53" s="177" t="str">
        <f>"Non-pregnant | "&amp;Parameters!J18</f>
        <v>Non-pregnant | 35-39</v>
      </c>
      <c r="C53" s="177"/>
      <c r="D53" s="180" t="s">
        <v>122</v>
      </c>
      <c r="E53" s="181">
        <f t="array" ref="E53:J53">TRANSPOSE(Parameters!J19:J24)</f>
        <v>0.36130000000000001</v>
      </c>
      <c r="F53" s="181">
        <v>9.9000000000000005E-2</v>
      </c>
      <c r="G53" s="181">
        <v>0.34289999999999998</v>
      </c>
      <c r="H53" s="181">
        <v>0.1197</v>
      </c>
      <c r="I53" s="181">
        <v>5.4100000000000002E-2</v>
      </c>
      <c r="J53" s="181">
        <v>2.3E-2</v>
      </c>
      <c r="K53" s="186">
        <f>SUM(E53:J53)</f>
        <v>1</v>
      </c>
      <c r="L53" s="114"/>
      <c r="M53" s="25">
        <f>E53*ratioSterile</f>
        <v>0.18065000000000001</v>
      </c>
      <c r="N53" s="25">
        <f>F53*$U53</f>
        <v>0.12700117426021607</v>
      </c>
      <c r="O53" s="25">
        <f t="shared" ref="O53" si="95">G53*$U53</f>
        <v>0.43988588539220291</v>
      </c>
      <c r="P53" s="25">
        <f t="shared" ref="P53" si="96">H53*$U53</f>
        <v>0.1535559652418976</v>
      </c>
      <c r="Q53" s="25">
        <f t="shared" ref="Q53" si="97">I53*$U53</f>
        <v>6.9401651792703939E-2</v>
      </c>
      <c r="R53" s="25">
        <f t="shared" ref="R53" si="98">J53*$U53</f>
        <v>2.950532331297949E-2</v>
      </c>
      <c r="S53" s="185">
        <f>SUM(M53:R53)</f>
        <v>1</v>
      </c>
      <c r="T53" s="114"/>
      <c r="U53" s="114">
        <f>(1-E53*ratioSterile)/(1-E53)</f>
        <v>1.2828401440425865</v>
      </c>
    </row>
    <row r="54" spans="2:21" ht="30" x14ac:dyDescent="0.25">
      <c r="B54" s="33"/>
      <c r="C54" s="20" t="s">
        <v>121</v>
      </c>
      <c r="D54" s="20" t="s">
        <v>14</v>
      </c>
      <c r="E54" s="182" t="str">
        <f t="array" ref="E54:J54">TRANSPOSE(B55:B60)</f>
        <v>Sterile</v>
      </c>
      <c r="F54" s="183" t="str">
        <v>Inactive</v>
      </c>
      <c r="G54" s="184" t="str">
        <v>Careful sex</v>
      </c>
      <c r="H54" s="184" t="str">
        <v>Unsafe Sex</v>
      </c>
      <c r="I54" s="184" t="str">
        <v>Seeking Pregnancy</v>
      </c>
      <c r="J54" s="184" t="str">
        <v>Pregnant</v>
      </c>
      <c r="K54" s="14" t="s">
        <v>57</v>
      </c>
      <c r="L54" s="114"/>
      <c r="M54" s="182" t="str">
        <f>E54</f>
        <v>Sterile</v>
      </c>
      <c r="N54" s="183" t="str">
        <f t="shared" ref="N54" si="99">F54</f>
        <v>Inactive</v>
      </c>
      <c r="O54" s="184" t="str">
        <f t="shared" ref="O54" si="100">G54</f>
        <v>Careful sex</v>
      </c>
      <c r="P54" s="184" t="str">
        <f t="shared" ref="P54" si="101">H54</f>
        <v>Unsafe Sex</v>
      </c>
      <c r="Q54" s="184" t="str">
        <f t="shared" ref="Q54" si="102">I54</f>
        <v>Seeking Pregnancy</v>
      </c>
      <c r="R54" s="184" t="str">
        <f t="shared" ref="R54" si="103">J54</f>
        <v>Pregnant</v>
      </c>
      <c r="S54" s="114"/>
    </row>
    <row r="55" spans="2:21" x14ac:dyDescent="0.25">
      <c r="B55" s="145" t="str">
        <f>B45</f>
        <v>Sterile</v>
      </c>
      <c r="C55" s="188">
        <v>1</v>
      </c>
      <c r="D55" s="34">
        <v>1</v>
      </c>
      <c r="E55" s="187">
        <f ca="1">M55</f>
        <v>1</v>
      </c>
      <c r="F55" s="187">
        <f t="shared" ref="F55:F60" ca="1" si="104">N55</f>
        <v>0</v>
      </c>
      <c r="G55" s="187">
        <f t="shared" ref="G55:G60" ca="1" si="105">O55</f>
        <v>0</v>
      </c>
      <c r="H55" s="187">
        <f t="shared" ref="H55:H60" ca="1" si="106">P55</f>
        <v>0</v>
      </c>
      <c r="I55" s="187">
        <f t="shared" ref="I55:I60" ca="1" si="107">Q55</f>
        <v>0</v>
      </c>
      <c r="J55" s="187">
        <f t="shared" ref="J55:J60" ca="1" si="108">R55</f>
        <v>0</v>
      </c>
      <c r="K55" s="16">
        <f t="shared" ref="K55:K60" ca="1" si="109">SUM(E55:J55)</f>
        <v>1</v>
      </c>
      <c r="L55" s="114"/>
      <c r="M55" s="25">
        <f ca="1">IF(M$52=$D55,$C55,(1-$C55)*M$53/(1-OFFSET($L$53,0,$D55)))</f>
        <v>1</v>
      </c>
      <c r="N55" s="25">
        <f t="shared" ref="N55:R60" ca="1" si="110">IF(N$52=$D55,$C55,(1-$C55)*N$53/(1-OFFSET($L$53,0,$D55)))</f>
        <v>0</v>
      </c>
      <c r="O55" s="25">
        <f t="shared" ca="1" si="110"/>
        <v>0</v>
      </c>
      <c r="P55" s="25">
        <f t="shared" ca="1" si="110"/>
        <v>0</v>
      </c>
      <c r="Q55" s="25">
        <f t="shared" ca="1" si="110"/>
        <v>0</v>
      </c>
      <c r="R55" s="25">
        <f t="shared" ca="1" si="110"/>
        <v>0</v>
      </c>
      <c r="S55" s="185">
        <f ca="1">SUM(M55:R55)</f>
        <v>1</v>
      </c>
    </row>
    <row r="56" spans="2:21" x14ac:dyDescent="0.25">
      <c r="B56" s="145" t="str">
        <f>B46</f>
        <v>Inactive</v>
      </c>
      <c r="C56" s="178">
        <v>0.7</v>
      </c>
      <c r="D56" s="34">
        <v>2</v>
      </c>
      <c r="E56" s="187">
        <f t="shared" ref="E56:E60" ca="1" si="111">M56</f>
        <v>6.207912130245407E-2</v>
      </c>
      <c r="F56" s="187">
        <f t="shared" ca="1" si="104"/>
        <v>0.7</v>
      </c>
      <c r="G56" s="187">
        <f t="shared" ca="1" si="105"/>
        <v>0.1511637378272902</v>
      </c>
      <c r="H56" s="187">
        <f t="shared" ca="1" si="106"/>
        <v>5.2768443913463504E-2</v>
      </c>
      <c r="I56" s="187">
        <f t="shared" ca="1" si="107"/>
        <v>2.384939695671158E-2</v>
      </c>
      <c r="J56" s="187">
        <f t="shared" ca="1" si="108"/>
        <v>1.0139300000080708E-2</v>
      </c>
      <c r="K56" s="16">
        <f t="shared" ca="1" si="109"/>
        <v>1</v>
      </c>
      <c r="L56" s="114"/>
      <c r="M56" s="25">
        <f t="shared" ref="M56:M60" ca="1" si="112">IF(M$52=$D56,$C56,(1-$C56)*M$53/(1-OFFSET($L$53,0,$D56)))</f>
        <v>6.207912130245407E-2</v>
      </c>
      <c r="N56" s="25">
        <f t="shared" ca="1" si="110"/>
        <v>0.7</v>
      </c>
      <c r="O56" s="25">
        <f t="shared" ca="1" si="110"/>
        <v>0.1511637378272902</v>
      </c>
      <c r="P56" s="25">
        <f t="shared" ca="1" si="110"/>
        <v>5.2768443913463504E-2</v>
      </c>
      <c r="Q56" s="25">
        <f t="shared" ca="1" si="110"/>
        <v>2.384939695671158E-2</v>
      </c>
      <c r="R56" s="25">
        <f t="shared" ca="1" si="110"/>
        <v>1.0139300000080708E-2</v>
      </c>
      <c r="S56" s="185">
        <f t="shared" ref="S56:S60" ca="1" si="113">SUM(M56:R56)</f>
        <v>1</v>
      </c>
    </row>
    <row r="57" spans="2:21" x14ac:dyDescent="0.25">
      <c r="B57" s="145" t="str">
        <f>B47</f>
        <v>Careful sex</v>
      </c>
      <c r="C57" s="179">
        <v>0.85</v>
      </c>
      <c r="D57" s="34">
        <v>3</v>
      </c>
      <c r="E57" s="187">
        <f t="shared" ca="1" si="111"/>
        <v>4.8378534468773757E-2</v>
      </c>
      <c r="F57" s="187">
        <f t="shared" ca="1" si="104"/>
        <v>3.4011240999294798E-2</v>
      </c>
      <c r="G57" s="187">
        <f t="shared" ca="1" si="105"/>
        <v>0.85</v>
      </c>
      <c r="H57" s="187">
        <f t="shared" ca="1" si="106"/>
        <v>4.1122682299147346E-2</v>
      </c>
      <c r="I57" s="187">
        <f t="shared" ca="1" si="107"/>
        <v>1.8585940788503525E-2</v>
      </c>
      <c r="J57" s="187">
        <f t="shared" ca="1" si="108"/>
        <v>7.90160144428061E-3</v>
      </c>
      <c r="K57" s="16">
        <f t="shared" ca="1" si="109"/>
        <v>1</v>
      </c>
      <c r="L57" s="114"/>
      <c r="M57" s="25">
        <f t="shared" ca="1" si="112"/>
        <v>4.8378534468773757E-2</v>
      </c>
      <c r="N57" s="25">
        <f t="shared" ca="1" si="110"/>
        <v>3.4011240999294798E-2</v>
      </c>
      <c r="O57" s="25">
        <f t="shared" ca="1" si="110"/>
        <v>0.85</v>
      </c>
      <c r="P57" s="25">
        <f t="shared" ca="1" si="110"/>
        <v>4.1122682299147346E-2</v>
      </c>
      <c r="Q57" s="25">
        <f t="shared" ca="1" si="110"/>
        <v>1.8585940788503525E-2</v>
      </c>
      <c r="R57" s="25">
        <f t="shared" ca="1" si="110"/>
        <v>7.90160144428061E-3</v>
      </c>
      <c r="S57" s="185">
        <f t="shared" ca="1" si="113"/>
        <v>1</v>
      </c>
    </row>
    <row r="58" spans="2:21" x14ac:dyDescent="0.25">
      <c r="B58" s="145" t="str">
        <f>B48</f>
        <v>Unsafe Sex</v>
      </c>
      <c r="C58" s="179">
        <v>0.7</v>
      </c>
      <c r="D58" s="34">
        <v>4</v>
      </c>
      <c r="E58" s="187">
        <f t="shared" ca="1" si="111"/>
        <v>6.4026678403478754E-2</v>
      </c>
      <c r="F58" s="187">
        <f t="shared" ca="1" si="104"/>
        <v>4.5012252096446263E-2</v>
      </c>
      <c r="G58" s="187">
        <f t="shared" ca="1" si="105"/>
        <v>0.15590607317041844</v>
      </c>
      <c r="H58" s="187">
        <f t="shared" ca="1" si="106"/>
        <v>0.7</v>
      </c>
      <c r="I58" s="187">
        <f t="shared" ca="1" si="107"/>
        <v>2.4597604428462053E-2</v>
      </c>
      <c r="J58" s="187">
        <f t="shared" ca="1" si="108"/>
        <v>1.0457391901194586E-2</v>
      </c>
      <c r="K58" s="16">
        <f t="shared" ca="1" si="109"/>
        <v>1</v>
      </c>
      <c r="L58" s="114"/>
      <c r="M58" s="25">
        <f t="shared" ca="1" si="112"/>
        <v>6.4026678403478754E-2</v>
      </c>
      <c r="N58" s="25">
        <f t="shared" ca="1" si="110"/>
        <v>4.5012252096446263E-2</v>
      </c>
      <c r="O58" s="25">
        <f t="shared" ca="1" si="110"/>
        <v>0.15590607317041844</v>
      </c>
      <c r="P58" s="25">
        <f t="shared" ca="1" si="110"/>
        <v>0.7</v>
      </c>
      <c r="Q58" s="25">
        <f t="shared" ca="1" si="110"/>
        <v>2.4597604428462053E-2</v>
      </c>
      <c r="R58" s="25">
        <f t="shared" ca="1" si="110"/>
        <v>1.0457391901194586E-2</v>
      </c>
      <c r="S58" s="185">
        <f t="shared" ca="1" si="113"/>
        <v>1</v>
      </c>
    </row>
    <row r="59" spans="2:21" s="114" customFormat="1" x14ac:dyDescent="0.25">
      <c r="B59" s="145" t="str">
        <f t="shared" ref="B59:B60" si="114">B49</f>
        <v>Seeking Pregnancy</v>
      </c>
      <c r="C59" s="179">
        <v>1</v>
      </c>
      <c r="D59" s="34">
        <v>5</v>
      </c>
      <c r="E59" s="187">
        <f t="shared" ca="1" si="111"/>
        <v>0</v>
      </c>
      <c r="F59" s="187">
        <f t="shared" ca="1" si="104"/>
        <v>0</v>
      </c>
      <c r="G59" s="187">
        <f t="shared" ca="1" si="105"/>
        <v>0</v>
      </c>
      <c r="H59" s="187">
        <f t="shared" ca="1" si="106"/>
        <v>0</v>
      </c>
      <c r="I59" s="187">
        <f t="shared" ca="1" si="107"/>
        <v>1</v>
      </c>
      <c r="J59" s="187">
        <f t="shared" ca="1" si="108"/>
        <v>0</v>
      </c>
      <c r="K59" s="16">
        <f t="shared" ca="1" si="109"/>
        <v>1</v>
      </c>
      <c r="M59" s="25">
        <f t="shared" ca="1" si="112"/>
        <v>0</v>
      </c>
      <c r="N59" s="25">
        <f t="shared" ca="1" si="110"/>
        <v>0</v>
      </c>
      <c r="O59" s="25">
        <f t="shared" ca="1" si="110"/>
        <v>0</v>
      </c>
      <c r="P59" s="25">
        <f t="shared" ca="1" si="110"/>
        <v>0</v>
      </c>
      <c r="Q59" s="25">
        <f t="shared" ca="1" si="110"/>
        <v>1</v>
      </c>
      <c r="R59" s="25">
        <f t="shared" ca="1" si="110"/>
        <v>0</v>
      </c>
      <c r="S59" s="185">
        <f t="shared" ca="1" si="113"/>
        <v>1</v>
      </c>
    </row>
    <row r="60" spans="2:21" x14ac:dyDescent="0.25">
      <c r="B60" s="145" t="str">
        <f t="shared" si="114"/>
        <v>Pregnant</v>
      </c>
      <c r="C60" s="188">
        <v>0</v>
      </c>
      <c r="D60" s="34">
        <v>6</v>
      </c>
      <c r="E60" s="187">
        <f t="shared" ca="1" si="111"/>
        <v>0.18614218536126881</v>
      </c>
      <c r="F60" s="187">
        <f t="shared" ca="1" si="104"/>
        <v>0.13086230899664511</v>
      </c>
      <c r="G60" s="187">
        <f t="shared" ca="1" si="105"/>
        <v>0.45325945207019802</v>
      </c>
      <c r="H60" s="187">
        <f t="shared" ca="1" si="106"/>
        <v>0.15822442815048907</v>
      </c>
      <c r="I60" s="187">
        <f t="shared" ca="1" si="107"/>
        <v>7.1511625421398994E-2</v>
      </c>
      <c r="J60" s="187">
        <f t="shared" ca="1" si="108"/>
        <v>0</v>
      </c>
      <c r="K60" s="16">
        <f t="shared" ca="1" si="109"/>
        <v>1</v>
      </c>
      <c r="L60" s="114"/>
      <c r="M60" s="25">
        <f t="shared" ca="1" si="112"/>
        <v>0.18614218536126881</v>
      </c>
      <c r="N60" s="25">
        <f t="shared" ca="1" si="110"/>
        <v>0.13086230899664511</v>
      </c>
      <c r="O60" s="25">
        <f t="shared" ca="1" si="110"/>
        <v>0.45325945207019802</v>
      </c>
      <c r="P60" s="25">
        <f t="shared" ca="1" si="110"/>
        <v>0.15822442815048907</v>
      </c>
      <c r="Q60" s="25">
        <f t="shared" ca="1" si="110"/>
        <v>7.1511625421398994E-2</v>
      </c>
      <c r="R60" s="25">
        <f t="shared" ca="1" si="110"/>
        <v>0</v>
      </c>
      <c r="S60" s="185">
        <f t="shared" ca="1" si="113"/>
        <v>1</v>
      </c>
    </row>
    <row r="62" spans="2:21" x14ac:dyDescent="0.25">
      <c r="B62" s="114"/>
      <c r="D62" s="114"/>
      <c r="E62" s="114"/>
      <c r="F62" s="114"/>
      <c r="G62" s="114"/>
      <c r="H62" s="114"/>
      <c r="I62" s="114"/>
      <c r="K62" s="114"/>
      <c r="L62" s="114"/>
      <c r="M62" s="125">
        <v>1</v>
      </c>
      <c r="N62" s="125">
        <v>2</v>
      </c>
      <c r="O62" s="125">
        <v>3</v>
      </c>
      <c r="P62" s="125">
        <v>4</v>
      </c>
      <c r="Q62" s="125">
        <v>5</v>
      </c>
      <c r="R62" s="125">
        <v>6</v>
      </c>
      <c r="S62" s="114"/>
    </row>
    <row r="63" spans="2:21" x14ac:dyDescent="0.25">
      <c r="B63" s="177" t="str">
        <f>"Non-pregnant | "&amp;Parameters!K18</f>
        <v>Non-pregnant | 40-44</v>
      </c>
      <c r="C63" s="177"/>
      <c r="D63" s="180" t="s">
        <v>122</v>
      </c>
      <c r="E63" s="181">
        <f t="array" ref="E63:J63">TRANSPOSE(Parameters!K19:K24)</f>
        <v>0.51859999999999995</v>
      </c>
      <c r="F63" s="181">
        <v>0.1014</v>
      </c>
      <c r="G63" s="181">
        <v>0.22589999999999999</v>
      </c>
      <c r="H63" s="181">
        <v>9.11E-2</v>
      </c>
      <c r="I63" s="181">
        <v>5.6500000000000002E-2</v>
      </c>
      <c r="J63" s="181">
        <v>6.4999999999999997E-3</v>
      </c>
      <c r="K63" s="186">
        <f>SUM(E63:J63)</f>
        <v>0.99999999999999989</v>
      </c>
      <c r="L63" s="114"/>
      <c r="M63" s="25">
        <f>E63*ratioSterile*1.5</f>
        <v>0.38894999999999996</v>
      </c>
      <c r="N63" s="25">
        <f>F63*$U63</f>
        <v>0.15601782301620273</v>
      </c>
      <c r="O63" s="25">
        <f t="shared" ref="O63" si="115">G63*$U63</f>
        <v>0.34757816784378887</v>
      </c>
      <c r="P63" s="25">
        <f t="shared" ref="P63" si="116">H63*$U63</f>
        <v>0.14016985874532611</v>
      </c>
      <c r="Q63" s="25">
        <f t="shared" ref="Q63" si="117">I63*$U63</f>
        <v>8.6933007893643527E-2</v>
      </c>
      <c r="R63" s="25">
        <f t="shared" ref="R63" si="118">J63*$U63</f>
        <v>1.0001142501038635E-2</v>
      </c>
      <c r="S63" s="185">
        <f>SUM(M63:R63)</f>
        <v>1.1296499999999998</v>
      </c>
      <c r="T63" s="114"/>
      <c r="U63" s="114">
        <f>(1-E63*ratioSterile)/(1-E63)</f>
        <v>1.5386373078520978</v>
      </c>
    </row>
    <row r="64" spans="2:21" ht="30" x14ac:dyDescent="0.25">
      <c r="B64" s="33"/>
      <c r="C64" s="20" t="s">
        <v>121</v>
      </c>
      <c r="D64" s="20" t="s">
        <v>14</v>
      </c>
      <c r="E64" s="182" t="str">
        <f t="array" ref="E64:J64">TRANSPOSE(B65:B70)</f>
        <v>Sterile</v>
      </c>
      <c r="F64" s="183" t="str">
        <v>Inactive</v>
      </c>
      <c r="G64" s="184" t="str">
        <v>Careful sex</v>
      </c>
      <c r="H64" s="184" t="str">
        <v>Unsafe Sex</v>
      </c>
      <c r="I64" s="184" t="str">
        <v>Seeking Pregnancy</v>
      </c>
      <c r="J64" s="184" t="str">
        <v>Pregnant</v>
      </c>
      <c r="K64" s="14" t="s">
        <v>57</v>
      </c>
      <c r="L64" s="114"/>
      <c r="M64" s="182" t="str">
        <f>E64</f>
        <v>Sterile</v>
      </c>
      <c r="N64" s="183" t="str">
        <f t="shared" ref="N64" si="119">F64</f>
        <v>Inactive</v>
      </c>
      <c r="O64" s="184" t="str">
        <f t="shared" ref="O64" si="120">G64</f>
        <v>Careful sex</v>
      </c>
      <c r="P64" s="184" t="str">
        <f t="shared" ref="P64" si="121">H64</f>
        <v>Unsafe Sex</v>
      </c>
      <c r="Q64" s="184" t="str">
        <f t="shared" ref="Q64" si="122">I64</f>
        <v>Seeking Pregnancy</v>
      </c>
      <c r="R64" s="184" t="str">
        <f t="shared" ref="R64" si="123">J64</f>
        <v>Pregnant</v>
      </c>
      <c r="S64" s="114"/>
    </row>
    <row r="65" spans="2:19" x14ac:dyDescent="0.25">
      <c r="B65" s="145" t="str">
        <f>B55</f>
        <v>Sterile</v>
      </c>
      <c r="C65" s="188">
        <v>1</v>
      </c>
      <c r="D65" s="34">
        <v>1</v>
      </c>
      <c r="E65" s="187">
        <f ca="1">M65</f>
        <v>1</v>
      </c>
      <c r="F65" s="187">
        <f t="shared" ref="F65:F70" ca="1" si="124">N65</f>
        <v>0</v>
      </c>
      <c r="G65" s="187">
        <f t="shared" ref="G65:G70" ca="1" si="125">O65</f>
        <v>0</v>
      </c>
      <c r="H65" s="187">
        <f t="shared" ref="H65:H70" ca="1" si="126">P65</f>
        <v>0</v>
      </c>
      <c r="I65" s="187">
        <f t="shared" ref="I65:I70" ca="1" si="127">Q65</f>
        <v>0</v>
      </c>
      <c r="J65" s="187">
        <f t="shared" ref="J65:J70" ca="1" si="128">R65</f>
        <v>0</v>
      </c>
      <c r="K65" s="16">
        <f t="shared" ref="K65:K70" ca="1" si="129">SUM(E65:J65)</f>
        <v>1</v>
      </c>
      <c r="L65" s="114"/>
      <c r="M65" s="25">
        <f ca="1">IF(M$62=$D65,$C65,(1-$C65)*M$63/(1-OFFSET($L$63,0,$D65)))</f>
        <v>1</v>
      </c>
      <c r="N65" s="25">
        <f t="shared" ref="N65:R70" ca="1" si="130">IF(N$62=$D65,$C65,(1-$C65)*N$63/(1-OFFSET($L$63,0,$D65)))</f>
        <v>0</v>
      </c>
      <c r="O65" s="25">
        <f t="shared" ca="1" si="130"/>
        <v>0</v>
      </c>
      <c r="P65" s="25">
        <f t="shared" ca="1" si="130"/>
        <v>0</v>
      </c>
      <c r="Q65" s="25">
        <f t="shared" ca="1" si="130"/>
        <v>0</v>
      </c>
      <c r="R65" s="25">
        <f t="shared" ca="1" si="130"/>
        <v>0</v>
      </c>
      <c r="S65" s="185">
        <f ca="1">SUM(M65:R65)</f>
        <v>1</v>
      </c>
    </row>
    <row r="66" spans="2:19" x14ac:dyDescent="0.25">
      <c r="B66" s="145" t="str">
        <f>B56</f>
        <v>Inactive</v>
      </c>
      <c r="C66" s="178">
        <v>0.5</v>
      </c>
      <c r="D66" s="34">
        <v>2</v>
      </c>
      <c r="E66" s="187">
        <f t="shared" ref="E66:E70" ca="1" si="131">M66</f>
        <v>0.2304254820818728</v>
      </c>
      <c r="F66" s="187">
        <f t="shared" ca="1" si="124"/>
        <v>0.5</v>
      </c>
      <c r="G66" s="187">
        <f t="shared" ca="1" si="125"/>
        <v>0.2059155852591314</v>
      </c>
      <c r="H66" s="187">
        <f t="shared" ca="1" si="126"/>
        <v>8.3040769442704165E-2</v>
      </c>
      <c r="I66" s="187">
        <f t="shared" ca="1" si="127"/>
        <v>5.1501684670831896E-2</v>
      </c>
      <c r="J66" s="187">
        <f t="shared" ca="1" si="128"/>
        <v>5.9249725727505715E-3</v>
      </c>
      <c r="K66" s="16">
        <f t="shared" ca="1" si="129"/>
        <v>1.0768084940272908</v>
      </c>
      <c r="L66" s="114"/>
      <c r="M66" s="25">
        <f t="shared" ref="M66:M70" ca="1" si="132">IF(M$62=$D66,$C66,(1-$C66)*M$63/(1-OFFSET($L$63,0,$D66)))</f>
        <v>0.2304254820818728</v>
      </c>
      <c r="N66" s="25">
        <f t="shared" ca="1" si="130"/>
        <v>0.5</v>
      </c>
      <c r="O66" s="25">
        <f t="shared" ca="1" si="130"/>
        <v>0.2059155852591314</v>
      </c>
      <c r="P66" s="25">
        <f t="shared" ca="1" si="130"/>
        <v>8.3040769442704165E-2</v>
      </c>
      <c r="Q66" s="25">
        <f t="shared" ca="1" si="130"/>
        <v>5.1501684670831896E-2</v>
      </c>
      <c r="R66" s="25">
        <f t="shared" ca="1" si="130"/>
        <v>5.9249725727505715E-3</v>
      </c>
      <c r="S66" s="185">
        <f t="shared" ref="S66:S70" ca="1" si="133">SUM(M66:R66)</f>
        <v>1.0768084940272908</v>
      </c>
    </row>
    <row r="67" spans="2:19" x14ac:dyDescent="0.25">
      <c r="B67" s="145" t="str">
        <f>B57</f>
        <v>Careful sex</v>
      </c>
      <c r="C67" s="179">
        <v>0.7</v>
      </c>
      <c r="D67" s="34">
        <v>3</v>
      </c>
      <c r="E67" s="187">
        <f t="shared" ca="1" si="131"/>
        <v>0.1788490118645536</v>
      </c>
      <c r="F67" s="187">
        <f t="shared" ca="1" si="124"/>
        <v>7.1740926802176808E-2</v>
      </c>
      <c r="G67" s="187">
        <f t="shared" ca="1" si="125"/>
        <v>0.7</v>
      </c>
      <c r="H67" s="187">
        <f t="shared" ca="1" si="126"/>
        <v>6.4453633448504008E-2</v>
      </c>
      <c r="I67" s="187">
        <f t="shared" ca="1" si="127"/>
        <v>3.9973987813836181E-2</v>
      </c>
      <c r="J67" s="187">
        <f t="shared" ca="1" si="128"/>
        <v>4.5987773591138967E-3</v>
      </c>
      <c r="K67" s="16">
        <f t="shared" ca="1" si="129"/>
        <v>1.0596163372881844</v>
      </c>
      <c r="L67" s="114"/>
      <c r="M67" s="25">
        <f t="shared" ca="1" si="132"/>
        <v>0.1788490118645536</v>
      </c>
      <c r="N67" s="25">
        <f t="shared" ca="1" si="130"/>
        <v>7.1740926802176808E-2</v>
      </c>
      <c r="O67" s="25">
        <f t="shared" ca="1" si="130"/>
        <v>0.7</v>
      </c>
      <c r="P67" s="25">
        <f t="shared" ca="1" si="130"/>
        <v>6.4453633448504008E-2</v>
      </c>
      <c r="Q67" s="25">
        <f t="shared" ca="1" si="130"/>
        <v>3.9973987813836181E-2</v>
      </c>
      <c r="R67" s="25">
        <f t="shared" ca="1" si="130"/>
        <v>4.5987773591138967E-3</v>
      </c>
      <c r="S67" s="185">
        <f t="shared" ca="1" si="133"/>
        <v>1.0596163372881844</v>
      </c>
    </row>
    <row r="68" spans="2:19" x14ac:dyDescent="0.25">
      <c r="B68" s="145" t="str">
        <f>B58</f>
        <v>Unsafe Sex</v>
      </c>
      <c r="C68" s="179">
        <v>0.7</v>
      </c>
      <c r="D68" s="34">
        <v>4</v>
      </c>
      <c r="E68" s="187">
        <f t="shared" ca="1" si="131"/>
        <v>0.13570703607776757</v>
      </c>
      <c r="F68" s="187">
        <f t="shared" ca="1" si="124"/>
        <v>5.4435573561729227E-2</v>
      </c>
      <c r="G68" s="187">
        <f t="shared" ca="1" si="125"/>
        <v>0.12127215056799437</v>
      </c>
      <c r="H68" s="187">
        <f t="shared" ca="1" si="126"/>
        <v>0.7</v>
      </c>
      <c r="I68" s="187">
        <f t="shared" ca="1" si="127"/>
        <v>3.0331458641397444E-2</v>
      </c>
      <c r="J68" s="187">
        <f t="shared" ca="1" si="128"/>
        <v>3.489459843700591E-3</v>
      </c>
      <c r="K68" s="16">
        <f t="shared" ca="1" si="129"/>
        <v>1.0452356786925889</v>
      </c>
      <c r="L68" s="114"/>
      <c r="M68" s="25">
        <f t="shared" ca="1" si="132"/>
        <v>0.13570703607776757</v>
      </c>
      <c r="N68" s="25">
        <f t="shared" ca="1" si="130"/>
        <v>5.4435573561729227E-2</v>
      </c>
      <c r="O68" s="25">
        <f t="shared" ca="1" si="130"/>
        <v>0.12127215056799437</v>
      </c>
      <c r="P68" s="25">
        <f t="shared" ca="1" si="130"/>
        <v>0.7</v>
      </c>
      <c r="Q68" s="25">
        <f t="shared" ca="1" si="130"/>
        <v>3.0331458641397444E-2</v>
      </c>
      <c r="R68" s="25">
        <f t="shared" ca="1" si="130"/>
        <v>3.489459843700591E-3</v>
      </c>
      <c r="S68" s="185">
        <f t="shared" ca="1" si="133"/>
        <v>1.0452356786925889</v>
      </c>
    </row>
    <row r="69" spans="2:19" s="114" customFormat="1" x14ac:dyDescent="0.25">
      <c r="B69" s="145" t="str">
        <f t="shared" ref="B69:B70" si="134">B59</f>
        <v>Seeking Pregnancy</v>
      </c>
      <c r="C69" s="179">
        <v>1</v>
      </c>
      <c r="D69" s="34">
        <v>5</v>
      </c>
      <c r="E69" s="187">
        <f t="shared" ca="1" si="131"/>
        <v>0</v>
      </c>
      <c r="F69" s="187">
        <f t="shared" ca="1" si="124"/>
        <v>0</v>
      </c>
      <c r="G69" s="187">
        <f t="shared" ca="1" si="125"/>
        <v>0</v>
      </c>
      <c r="H69" s="187">
        <f t="shared" ca="1" si="126"/>
        <v>0</v>
      </c>
      <c r="I69" s="187">
        <f t="shared" ca="1" si="127"/>
        <v>1</v>
      </c>
      <c r="J69" s="187">
        <f t="shared" ca="1" si="128"/>
        <v>0</v>
      </c>
      <c r="K69" s="16">
        <f t="shared" ca="1" si="129"/>
        <v>1</v>
      </c>
      <c r="M69" s="25">
        <f t="shared" ca="1" si="132"/>
        <v>0</v>
      </c>
      <c r="N69" s="25">
        <f t="shared" ca="1" si="130"/>
        <v>0</v>
      </c>
      <c r="O69" s="25">
        <f t="shared" ca="1" si="130"/>
        <v>0</v>
      </c>
      <c r="P69" s="25">
        <f t="shared" ca="1" si="130"/>
        <v>0</v>
      </c>
      <c r="Q69" s="25">
        <f t="shared" ca="1" si="130"/>
        <v>1</v>
      </c>
      <c r="R69" s="25">
        <f t="shared" ca="1" si="130"/>
        <v>0</v>
      </c>
      <c r="S69" s="185">
        <f t="shared" ca="1" si="133"/>
        <v>1</v>
      </c>
    </row>
    <row r="70" spans="2:19" x14ac:dyDescent="0.25">
      <c r="B70" s="145" t="str">
        <f t="shared" si="134"/>
        <v>Pregnant</v>
      </c>
      <c r="C70" s="188">
        <v>0</v>
      </c>
      <c r="D70" s="34">
        <v>6</v>
      </c>
      <c r="E70" s="187">
        <f t="shared" ca="1" si="131"/>
        <v>0.39287924127771839</v>
      </c>
      <c r="F70" s="187">
        <f t="shared" ca="1" si="124"/>
        <v>0.15759394249236941</v>
      </c>
      <c r="G70" s="187">
        <f t="shared" ca="1" si="125"/>
        <v>0.35108946359986432</v>
      </c>
      <c r="H70" s="187">
        <f t="shared" ca="1" si="126"/>
        <v>0.14158587930034372</v>
      </c>
      <c r="I70" s="187">
        <f t="shared" ca="1" si="127"/>
        <v>8.7811220422276834E-2</v>
      </c>
      <c r="J70" s="187">
        <f t="shared" ca="1" si="128"/>
        <v>0</v>
      </c>
      <c r="K70" s="16">
        <f t="shared" ca="1" si="129"/>
        <v>1.1309597470925725</v>
      </c>
      <c r="L70" s="114"/>
      <c r="M70" s="25">
        <f t="shared" ca="1" si="132"/>
        <v>0.39287924127771839</v>
      </c>
      <c r="N70" s="25">
        <f t="shared" ca="1" si="130"/>
        <v>0.15759394249236941</v>
      </c>
      <c r="O70" s="25">
        <f t="shared" ca="1" si="130"/>
        <v>0.35108946359986432</v>
      </c>
      <c r="P70" s="25">
        <f t="shared" ca="1" si="130"/>
        <v>0.14158587930034372</v>
      </c>
      <c r="Q70" s="25">
        <f t="shared" ca="1" si="130"/>
        <v>8.7811220422276834E-2</v>
      </c>
      <c r="R70" s="25">
        <f t="shared" ca="1" si="130"/>
        <v>0</v>
      </c>
      <c r="S70" s="185">
        <f t="shared" ca="1" si="133"/>
        <v>1.1309597470925725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Outcomes">
    <tabColor theme="5" tint="0.59999389629810485"/>
  </sheetPr>
  <dimension ref="A1:CZ113"/>
  <sheetViews>
    <sheetView showGridLines="0" topLeftCell="AI1" zoomScale="90" zoomScaleNormal="90" workbookViewId="0">
      <selection activeCell="AX14" sqref="AX14"/>
    </sheetView>
  </sheetViews>
  <sheetFormatPr defaultColWidth="9" defaultRowHeight="15" x14ac:dyDescent="0.25"/>
  <cols>
    <col min="1" max="1" width="9" style="23"/>
    <col min="2" max="8" width="9.140625" style="21"/>
    <col min="9" max="9" width="3.85546875" style="23" customWidth="1"/>
    <col min="10" max="10" width="8.140625" style="23" customWidth="1"/>
    <col min="11" max="16" width="9" style="23"/>
    <col min="17" max="17" width="10.140625" style="23" customWidth="1"/>
    <col min="18" max="19" width="9" style="23"/>
    <col min="20" max="20" width="3" style="23" customWidth="1"/>
    <col min="21" max="24" width="9" style="23"/>
    <col min="25" max="26" width="11.140625" style="23" customWidth="1"/>
    <col min="27" max="27" width="9" style="23"/>
    <col min="28" max="28" width="4.28515625" style="23" customWidth="1"/>
    <col min="29" max="37" width="9" style="23"/>
    <col min="38" max="38" width="4.85546875" style="23" customWidth="1"/>
    <col min="39" max="39" width="9" style="23"/>
    <col min="40" max="40" width="5" style="23" customWidth="1"/>
    <col min="41" max="47" width="9" style="23"/>
    <col min="48" max="48" width="4.28515625" style="23" customWidth="1"/>
    <col min="49" max="50" width="10.42578125" style="23" customWidth="1"/>
    <col min="51" max="51" width="4.28515625" style="23" customWidth="1"/>
    <col min="52" max="60" width="9" style="23"/>
    <col min="61" max="61" width="4.28515625" style="23" customWidth="1"/>
    <col min="62" max="62" width="12.140625" style="23" customWidth="1"/>
    <col min="63" max="64" width="14.28515625" style="23" customWidth="1"/>
    <col min="65" max="65" width="15" style="23" customWidth="1"/>
    <col min="66" max="66" width="12.5703125" style="23" customWidth="1"/>
    <col min="67" max="67" width="6.85546875" style="23" customWidth="1"/>
    <col min="68" max="72" width="9" style="23"/>
    <col min="73" max="73" width="11.140625" style="23" customWidth="1"/>
    <col min="74" max="85" width="9" style="23"/>
    <col min="86" max="86" width="4.28515625" style="23" customWidth="1"/>
    <col min="87" max="96" width="9" style="23"/>
    <col min="97" max="97" width="20.42578125" style="23" customWidth="1"/>
    <col min="98" max="16384" width="9" style="23"/>
  </cols>
  <sheetData>
    <row r="1" spans="1:104" ht="38.25" customHeight="1" x14ac:dyDescent="0.25">
      <c r="B1" s="73" t="s">
        <v>15</v>
      </c>
      <c r="C1" s="73"/>
      <c r="K1" s="69" t="s">
        <v>46</v>
      </c>
      <c r="L1" s="69"/>
      <c r="M1" s="69"/>
      <c r="N1" s="69"/>
      <c r="O1" s="69"/>
      <c r="P1" s="69"/>
      <c r="Q1" s="69"/>
      <c r="R1" s="69"/>
      <c r="U1" s="69" t="s">
        <v>126</v>
      </c>
      <c r="V1" s="69"/>
      <c r="W1" s="69"/>
      <c r="X1" s="69"/>
      <c r="Y1" s="69"/>
      <c r="Z1" s="69"/>
      <c r="AA1" s="69"/>
      <c r="AD1" s="69" t="s">
        <v>70</v>
      </c>
      <c r="AE1" s="69"/>
      <c r="AF1" s="69"/>
      <c r="AG1" s="69"/>
      <c r="AH1" s="69"/>
      <c r="AM1" s="76"/>
      <c r="AN1" s="85" t="s">
        <v>64</v>
      </c>
      <c r="AO1" s="85"/>
      <c r="AP1" s="85"/>
      <c r="AQ1" s="85"/>
      <c r="AR1" s="85"/>
      <c r="AS1" s="76"/>
      <c r="AT1" s="76"/>
      <c r="AU1" s="76"/>
      <c r="AW1" s="76"/>
      <c r="AX1" s="76"/>
      <c r="BA1" s="69" t="s">
        <v>100</v>
      </c>
      <c r="BB1" s="69"/>
      <c r="BC1" s="69"/>
      <c r="BD1" s="69"/>
      <c r="BE1" s="69"/>
      <c r="BP1" s="76"/>
      <c r="BQ1" s="85" t="s">
        <v>110</v>
      </c>
      <c r="BR1" s="85"/>
      <c r="BS1" s="85"/>
      <c r="BT1" s="85"/>
      <c r="BU1" s="85"/>
      <c r="BV1" s="85"/>
      <c r="BW1" s="76"/>
      <c r="BX1" s="76"/>
      <c r="BY1" s="76"/>
      <c r="BZ1" s="85" t="s">
        <v>81</v>
      </c>
      <c r="CA1" s="85"/>
      <c r="CB1" s="85"/>
      <c r="CC1" s="85"/>
      <c r="CD1" s="85"/>
      <c r="CE1" s="76"/>
      <c r="CF1" s="76"/>
      <c r="CG1" s="76"/>
      <c r="CJ1" s="69" t="s">
        <v>81</v>
      </c>
      <c r="CK1" s="69"/>
      <c r="CL1" s="69"/>
      <c r="CM1" s="69"/>
      <c r="CN1" s="69"/>
      <c r="CS1" s="69" t="s">
        <v>56</v>
      </c>
      <c r="CT1" s="41"/>
      <c r="CU1" s="41"/>
      <c r="CV1" s="41"/>
      <c r="CW1" s="41"/>
      <c r="CX1" s="41"/>
      <c r="CY1" s="41"/>
      <c r="CZ1" s="41"/>
    </row>
    <row r="2" spans="1:104" ht="51.75" customHeight="1" x14ac:dyDescent="0.25">
      <c r="A2" s="69"/>
      <c r="B2" s="74" t="s">
        <v>43</v>
      </c>
      <c r="C2" s="20" t="s">
        <v>16</v>
      </c>
      <c r="D2" s="20" t="s">
        <v>17</v>
      </c>
      <c r="E2" s="20" t="s">
        <v>18</v>
      </c>
      <c r="F2" s="20" t="s">
        <v>41</v>
      </c>
      <c r="G2" s="20" t="s">
        <v>19</v>
      </c>
      <c r="H2" s="20" t="s">
        <v>20</v>
      </c>
      <c r="K2" s="75" t="str">
        <f t="array" ref="K2:P2">TRANSPOSE(Parameters!B30:B35)</f>
        <v>Hormonal Implant</v>
      </c>
      <c r="L2" s="75" t="str">
        <v>Depo-Provera</v>
      </c>
      <c r="M2" s="75" t="str">
        <v>Birth Control Pill</v>
      </c>
      <c r="N2" s="75" t="str">
        <v>Vaginal Ring</v>
      </c>
      <c r="O2" s="75" t="str">
        <v>IUD, coil, or loop</v>
      </c>
      <c r="P2" s="75" t="str">
        <v>Partner's Condom Use</v>
      </c>
      <c r="Q2" s="75" t="str">
        <f t="array" ref="Q2:R2">TRANSPOSE(Parameters!B36:B37)</f>
        <v>Withdrawal</v>
      </c>
      <c r="R2" s="75" t="str">
        <v>Other Method</v>
      </c>
      <c r="U2" s="69"/>
      <c r="V2" s="91" t="str">
        <f t="array" ref="V2:AA2">TRANSPOSE(Parameters!B19:B24)</f>
        <v>Sterile</v>
      </c>
      <c r="W2" s="91" t="str">
        <v>Inactive</v>
      </c>
      <c r="X2" s="91" t="str">
        <v>Careful sex</v>
      </c>
      <c r="Y2" s="91" t="str">
        <v>Unsafe Sex</v>
      </c>
      <c r="Z2" s="91" t="str">
        <v>Seeking Pregnancy</v>
      </c>
      <c r="AA2" s="91" t="str">
        <v>Pregnant</v>
      </c>
      <c r="AB2" s="79"/>
      <c r="AC2" s="76"/>
      <c r="AD2" s="77" t="str">
        <f t="shared" ref="AD2:AJ2" si="0">B2</f>
        <v>10-14</v>
      </c>
      <c r="AE2" s="77" t="str">
        <f t="shared" si="0"/>
        <v>15-19</v>
      </c>
      <c r="AF2" s="77" t="str">
        <f t="shared" si="0"/>
        <v>20-24</v>
      </c>
      <c r="AG2" s="77" t="str">
        <f t="shared" si="0"/>
        <v>25-29</v>
      </c>
      <c r="AH2" s="77" t="str">
        <f t="shared" si="0"/>
        <v>30-34</v>
      </c>
      <c r="AI2" s="77" t="str">
        <f t="shared" si="0"/>
        <v>35-39</v>
      </c>
      <c r="AJ2" s="77" t="str">
        <f t="shared" si="0"/>
        <v>40-44</v>
      </c>
      <c r="AK2" s="45" t="s">
        <v>57</v>
      </c>
      <c r="AM2" s="76"/>
      <c r="AN2" s="77" t="s">
        <v>43</v>
      </c>
      <c r="AO2" s="124" t="str">
        <f t="shared" ref="AO2:AT2" si="1">AE2</f>
        <v>15-19</v>
      </c>
      <c r="AP2" s="124" t="str">
        <f t="shared" si="1"/>
        <v>20-24</v>
      </c>
      <c r="AQ2" s="124" t="str">
        <f t="shared" si="1"/>
        <v>25-29</v>
      </c>
      <c r="AR2" s="124" t="str">
        <f t="shared" si="1"/>
        <v>30-34</v>
      </c>
      <c r="AS2" s="124" t="str">
        <f t="shared" si="1"/>
        <v>35-39</v>
      </c>
      <c r="AT2" s="124" t="str">
        <f t="shared" si="1"/>
        <v>40-44</v>
      </c>
      <c r="AU2" s="45" t="s">
        <v>57</v>
      </c>
      <c r="AV2" s="79"/>
      <c r="AW2" s="78" t="s">
        <v>99</v>
      </c>
      <c r="AX2" s="78" t="s">
        <v>138</v>
      </c>
      <c r="AY2" s="79"/>
      <c r="AZ2" s="76"/>
      <c r="BA2" s="77" t="s">
        <v>43</v>
      </c>
      <c r="BB2" s="124" t="str">
        <f t="shared" ref="BB2:BH2" si="2">AO2</f>
        <v>15-19</v>
      </c>
      <c r="BC2" s="124" t="str">
        <f t="shared" si="2"/>
        <v>20-24</v>
      </c>
      <c r="BD2" s="124" t="str">
        <f t="shared" si="2"/>
        <v>25-29</v>
      </c>
      <c r="BE2" s="124" t="str">
        <f t="shared" si="2"/>
        <v>30-34</v>
      </c>
      <c r="BF2" s="124" t="str">
        <f t="shared" si="2"/>
        <v>35-39</v>
      </c>
      <c r="BG2" s="124" t="str">
        <f t="shared" si="2"/>
        <v>40-44</v>
      </c>
      <c r="BH2" s="124" t="str">
        <f t="shared" si="2"/>
        <v>Total</v>
      </c>
      <c r="BI2" s="79"/>
      <c r="BJ2" s="79"/>
      <c r="BK2" s="78" t="s">
        <v>124</v>
      </c>
      <c r="BL2" s="78" t="s">
        <v>125</v>
      </c>
      <c r="BM2" s="78" t="s">
        <v>86</v>
      </c>
      <c r="BN2" s="78" t="s">
        <v>102</v>
      </c>
      <c r="BP2" s="76"/>
      <c r="BQ2" s="85"/>
      <c r="BR2" s="138" t="str">
        <f t="array" ref="BR2:BW2">TRANSPOSE(Parameters!B19:B24)</f>
        <v>Sterile</v>
      </c>
      <c r="BS2" s="138" t="str">
        <v>Inactive</v>
      </c>
      <c r="BT2" s="138" t="str">
        <v>Careful sex</v>
      </c>
      <c r="BU2" s="138" t="str">
        <v>Unsafe Sex</v>
      </c>
      <c r="BV2" s="138" t="str">
        <v>Seeking Pregnancy</v>
      </c>
      <c r="BW2" s="176" t="str">
        <v>Pregnant</v>
      </c>
      <c r="BX2" s="76"/>
      <c r="BY2" s="76"/>
      <c r="BZ2" s="77" t="str">
        <f t="shared" ref="BZ2:CF2" si="3">B2</f>
        <v>10-14</v>
      </c>
      <c r="CA2" s="77" t="str">
        <f t="shared" si="3"/>
        <v>15-19</v>
      </c>
      <c r="CB2" s="77" t="str">
        <f t="shared" si="3"/>
        <v>20-24</v>
      </c>
      <c r="CC2" s="77" t="str">
        <f t="shared" si="3"/>
        <v>25-29</v>
      </c>
      <c r="CD2" s="77" t="str">
        <f t="shared" si="3"/>
        <v>30-34</v>
      </c>
      <c r="CE2" s="77" t="str">
        <f t="shared" si="3"/>
        <v>35-39</v>
      </c>
      <c r="CF2" s="77" t="str">
        <f t="shared" si="3"/>
        <v>40-44</v>
      </c>
      <c r="CG2" s="77" t="s">
        <v>57</v>
      </c>
      <c r="CH2" s="79"/>
      <c r="CI2" s="76"/>
      <c r="CJ2" s="77" t="str">
        <f t="shared" ref="CJ2:CP2" si="4">B2</f>
        <v>10-14</v>
      </c>
      <c r="CK2" s="77" t="str">
        <f t="shared" si="4"/>
        <v>15-19</v>
      </c>
      <c r="CL2" s="77" t="str">
        <f t="shared" si="4"/>
        <v>20-24</v>
      </c>
      <c r="CM2" s="77" t="str">
        <f t="shared" si="4"/>
        <v>25-29</v>
      </c>
      <c r="CN2" s="77" t="str">
        <f t="shared" si="4"/>
        <v>30-34</v>
      </c>
      <c r="CO2" s="77" t="str">
        <f t="shared" si="4"/>
        <v>35-39</v>
      </c>
      <c r="CP2" s="77" t="str">
        <f t="shared" si="4"/>
        <v>40-44</v>
      </c>
      <c r="CQ2" s="45" t="s">
        <v>57</v>
      </c>
      <c r="CS2" s="154" t="s">
        <v>88</v>
      </c>
      <c r="CT2" s="22" t="s">
        <v>43</v>
      </c>
      <c r="CU2" s="20" t="s">
        <v>16</v>
      </c>
      <c r="CV2" s="20" t="s">
        <v>17</v>
      </c>
      <c r="CW2" s="14" t="s">
        <v>18</v>
      </c>
      <c r="CX2" s="14" t="s">
        <v>41</v>
      </c>
      <c r="CY2" s="14" t="s">
        <v>19</v>
      </c>
      <c r="CZ2" s="14" t="s">
        <v>20</v>
      </c>
    </row>
    <row r="3" spans="1:104" x14ac:dyDescent="0.25">
      <c r="A3" s="23" t="s">
        <v>36</v>
      </c>
      <c r="B3" s="80">
        <v>0</v>
      </c>
      <c r="C3" s="80">
        <v>24</v>
      </c>
      <c r="D3" s="80">
        <v>90</v>
      </c>
      <c r="E3" s="80">
        <v>108.3</v>
      </c>
      <c r="F3" s="80">
        <v>96.5</v>
      </c>
      <c r="G3" s="80">
        <v>45.9</v>
      </c>
      <c r="H3" s="80">
        <v>10.199999999999999</v>
      </c>
      <c r="J3" s="23" t="s">
        <v>36</v>
      </c>
      <c r="K3" s="149">
        <f t="array" ref="K3:P3">100*TRANSPOSE(Parameters!D30:D35)</f>
        <v>0.05</v>
      </c>
      <c r="L3" s="149">
        <v>6</v>
      </c>
      <c r="M3" s="149">
        <v>9</v>
      </c>
      <c r="N3" s="149">
        <v>9</v>
      </c>
      <c r="O3" s="149">
        <v>0.05</v>
      </c>
      <c r="P3" s="149">
        <v>18</v>
      </c>
      <c r="Q3" s="149">
        <f t="array" ref="Q3:R3">100*TRANSPOSE(Parameters!D36:D37)</f>
        <v>22</v>
      </c>
      <c r="R3" s="100">
        <v>18.670000000000002</v>
      </c>
      <c r="U3" s="23" t="s">
        <v>36</v>
      </c>
      <c r="V3" s="118">
        <f t="array" ref="V3:AA3">TRANSPOSE(Support!D73:D78)</f>
        <v>0.19652570626425689</v>
      </c>
      <c r="W3" s="118">
        <v>0.20635199157746972</v>
      </c>
      <c r="X3" s="118">
        <v>0.38340059659589404</v>
      </c>
      <c r="Y3" s="118">
        <v>0.12282856641516056</v>
      </c>
      <c r="Z3" s="118">
        <v>4.228812072293385E-2</v>
      </c>
      <c r="AA3" s="119">
        <v>4.3691875767678537E-2</v>
      </c>
      <c r="AB3" s="58"/>
      <c r="AC3" s="76" t="s">
        <v>36</v>
      </c>
      <c r="AD3" s="76">
        <v>0</v>
      </c>
      <c r="AE3" s="84">
        <f t="array" ref="AE3:AK3">TRANSPOSE(Support!C16:C22)</f>
        <v>2.7722772277227723E-2</v>
      </c>
      <c r="AF3" s="96">
        <v>6.5400843881856546E-2</v>
      </c>
      <c r="AG3" s="96">
        <v>7.0395371263259399E-2</v>
      </c>
      <c r="AH3" s="96">
        <v>5.3501945525291826E-2</v>
      </c>
      <c r="AI3" s="96">
        <v>2.3014959723820484E-2</v>
      </c>
      <c r="AJ3" s="96">
        <v>5.1347881899871627E-3</v>
      </c>
      <c r="AK3" s="96">
        <v>4.2673249867748189E-2</v>
      </c>
      <c r="AM3" s="76" t="s">
        <v>36</v>
      </c>
      <c r="AN3" s="76" t="s">
        <v>54</v>
      </c>
      <c r="AO3" s="84">
        <f t="array" ref="AO3:AU3">TRANSPOSE(Support!C61:C67)</f>
        <v>1.5495867768595042E-2</v>
      </c>
      <c r="AP3" s="96">
        <v>5.1643192488262914E-2</v>
      </c>
      <c r="AQ3" s="96">
        <v>8.0664294187425864E-2</v>
      </c>
      <c r="AR3" s="96">
        <v>0.11966987620357634</v>
      </c>
      <c r="AS3" s="96">
        <v>0.10280373831775701</v>
      </c>
      <c r="AT3" s="96">
        <v>0.13008130081300814</v>
      </c>
      <c r="AU3" s="96">
        <v>7.3823940381928271E-2</v>
      </c>
      <c r="AV3" s="58"/>
      <c r="AW3" s="96"/>
      <c r="AX3" s="96"/>
      <c r="AY3" s="58"/>
      <c r="AZ3" s="76" t="s">
        <v>36</v>
      </c>
      <c r="BA3" s="76" t="s">
        <v>54</v>
      </c>
      <c r="BB3" s="84"/>
      <c r="BC3" s="96"/>
      <c r="BD3" s="96"/>
      <c r="BE3" s="96"/>
      <c r="BF3" s="96"/>
      <c r="BG3" s="96"/>
      <c r="BH3" s="96"/>
      <c r="BI3" s="58"/>
      <c r="BJ3" s="76" t="s">
        <v>36</v>
      </c>
      <c r="BQ3" s="23" t="s">
        <v>36</v>
      </c>
      <c r="BR3" s="118">
        <f t="array" ref="BR3:BW3">TRANSPOSE(Support!C39:C44)</f>
        <v>0.60538116591928248</v>
      </c>
      <c r="BS3" s="118">
        <v>0.37735849056603776</v>
      </c>
      <c r="BT3" s="118">
        <v>0.69142066420664205</v>
      </c>
      <c r="BU3" s="118">
        <v>0.59420289855072461</v>
      </c>
      <c r="BV3" s="118">
        <v>0.63485477178423233</v>
      </c>
      <c r="BW3" s="118">
        <v>0.13360323886639677</v>
      </c>
      <c r="BY3" s="76" t="s">
        <v>36</v>
      </c>
      <c r="BZ3" s="76"/>
      <c r="CA3" s="84">
        <f t="array" ref="CA3:CG3">TRANSPOSE(Support!C50:C56)</f>
        <v>0.34583333333333333</v>
      </c>
      <c r="CB3" s="96">
        <v>0.68446026097271651</v>
      </c>
      <c r="CC3" s="96">
        <v>0.67264038231780165</v>
      </c>
      <c r="CD3" s="96">
        <v>0.66204986149584488</v>
      </c>
      <c r="CE3" s="96">
        <v>0.60943396226415092</v>
      </c>
      <c r="CF3" s="96">
        <v>0.6202185792349727</v>
      </c>
      <c r="CG3" s="96">
        <v>0.58713010803193988</v>
      </c>
      <c r="CH3" s="58"/>
      <c r="CI3" s="76" t="s">
        <v>36</v>
      </c>
      <c r="CJ3" s="76"/>
      <c r="CK3" s="84">
        <f t="array" ref="CK3:CQ3">TRANSPOSE(Support!C28:C34)</f>
        <v>3.8580246913580245E-2</v>
      </c>
      <c r="CL3" s="96">
        <v>0.25503355704697989</v>
      </c>
      <c r="CM3" s="96">
        <v>0.36577181208053694</v>
      </c>
      <c r="CN3" s="96">
        <v>0.45787545787545786</v>
      </c>
      <c r="CO3" s="96">
        <v>0.39366515837104071</v>
      </c>
      <c r="CP3" s="96">
        <v>0.40883977900552487</v>
      </c>
      <c r="CQ3" s="96">
        <v>0.2584679520583637</v>
      </c>
      <c r="CS3" s="145" t="s">
        <v>97</v>
      </c>
      <c r="CT3" s="16"/>
      <c r="CU3" s="16">
        <f>Parameters!F19</f>
        <v>1.1900000000000001E-2</v>
      </c>
      <c r="CV3" s="16">
        <f>Parameters!G19</f>
        <v>3.27E-2</v>
      </c>
      <c r="CW3" s="16">
        <f>Parameters!H19</f>
        <v>0.1119</v>
      </c>
      <c r="CX3" s="16">
        <f>Parameters!I19</f>
        <v>0.2364</v>
      </c>
      <c r="CY3" s="16">
        <f>Parameters!J19</f>
        <v>0.36130000000000001</v>
      </c>
      <c r="CZ3" s="16">
        <f>Parameters!K19</f>
        <v>0.51859999999999995</v>
      </c>
    </row>
    <row r="4" spans="1:104" x14ac:dyDescent="0.25">
      <c r="A4" s="23" t="s">
        <v>68</v>
      </c>
      <c r="B4" s="80"/>
      <c r="C4" s="80"/>
      <c r="D4" s="80"/>
      <c r="E4" s="80"/>
      <c r="F4" s="80"/>
      <c r="G4" s="80"/>
      <c r="H4" s="80"/>
      <c r="J4" s="23" t="s">
        <v>68</v>
      </c>
      <c r="K4" s="81"/>
      <c r="L4" s="81"/>
      <c r="M4" s="81"/>
      <c r="N4" s="81"/>
      <c r="O4" s="81"/>
      <c r="P4" s="81"/>
      <c r="Q4" s="81"/>
      <c r="U4" s="23" t="s">
        <v>68</v>
      </c>
      <c r="V4" s="118"/>
      <c r="W4" s="118"/>
      <c r="X4" s="118"/>
      <c r="Y4" s="118"/>
      <c r="Z4" s="118"/>
      <c r="AA4" s="119"/>
      <c r="AB4" s="58"/>
      <c r="AC4" s="23" t="s">
        <v>68</v>
      </c>
      <c r="AD4" s="76">
        <v>0</v>
      </c>
      <c r="AE4" s="84">
        <f t="array" ref="AE4:AK5">TRANSPOSE(Support!H16:I22)</f>
        <v>1.7597638035641832E-2</v>
      </c>
      <c r="AF4" s="96">
        <v>4.9662889189119541E-2</v>
      </c>
      <c r="AG4" s="96">
        <v>5.482568349296274E-2</v>
      </c>
      <c r="AH4" s="96">
        <v>3.9745818296317528E-2</v>
      </c>
      <c r="AI4" s="96">
        <v>1.3045140828403004E-2</v>
      </c>
      <c r="AJ4" s="96">
        <v>1.1572398362363727E-4</v>
      </c>
      <c r="AK4" s="96">
        <v>3.7412759570390135E-2</v>
      </c>
      <c r="AM4" s="23" t="s">
        <v>68</v>
      </c>
      <c r="AN4" s="76"/>
      <c r="AO4" s="84">
        <f t="array" ref="AO4:AU5">TRANSPOSE(Support!H61:I67)</f>
        <v>7.7150161224530823E-3</v>
      </c>
      <c r="AP4" s="96">
        <v>3.6783127200603075E-2</v>
      </c>
      <c r="AQ4" s="96">
        <v>6.228147833669348E-2</v>
      </c>
      <c r="AR4" s="96">
        <v>9.6076174297601999E-2</v>
      </c>
      <c r="AS4" s="96">
        <v>7.7069022226266742E-2</v>
      </c>
      <c r="AT4" s="96">
        <v>9.5758582452925178E-2</v>
      </c>
      <c r="AU4" s="96">
        <v>6.600293729196012E-2</v>
      </c>
      <c r="AV4" s="58"/>
      <c r="AW4" s="96"/>
      <c r="AX4" s="96"/>
      <c r="AY4" s="58"/>
      <c r="AZ4" s="23" t="s">
        <v>68</v>
      </c>
      <c r="BA4" s="76"/>
      <c r="BB4" s="84"/>
      <c r="BC4" s="96"/>
      <c r="BD4" s="96"/>
      <c r="BE4" s="96"/>
      <c r="BF4" s="96"/>
      <c r="BG4" s="96"/>
      <c r="BH4" s="96"/>
      <c r="BI4" s="58"/>
      <c r="BJ4" s="23" t="s">
        <v>68</v>
      </c>
      <c r="BQ4" s="23" t="s">
        <v>68</v>
      </c>
      <c r="BR4" s="118">
        <f t="array" ref="BR4:BW4">TRANSPOSE(Support!H39:H44)</f>
        <v>0.57669225813026681</v>
      </c>
      <c r="BS4" s="118">
        <v>0.34953606981947016</v>
      </c>
      <c r="BT4" s="118">
        <v>0.67197722665676785</v>
      </c>
      <c r="BU4" s="118">
        <v>0.55756374778053175</v>
      </c>
      <c r="BV4" s="118">
        <v>0.57406793018281399</v>
      </c>
      <c r="BW4" s="118">
        <v>9.1173875273053595E-2</v>
      </c>
      <c r="BY4" s="23" t="s">
        <v>68</v>
      </c>
      <c r="BZ4" s="76"/>
      <c r="CA4" s="84">
        <f t="array" ref="CA4:CG5">TRANSPOSE(Support!H50:I56)</f>
        <v>0.31574555608442667</v>
      </c>
      <c r="CB4" s="96">
        <v>0.65308874873724299</v>
      </c>
      <c r="CC4" s="96">
        <v>0.64085046613431418</v>
      </c>
      <c r="CD4" s="96">
        <v>0.62754731449671086</v>
      </c>
      <c r="CE4" s="96">
        <v>0.56789834006706819</v>
      </c>
      <c r="CF4" s="96">
        <v>0.57049678503737999</v>
      </c>
      <c r="CG4" s="96">
        <v>0.57234178103433464</v>
      </c>
      <c r="CH4" s="58"/>
      <c r="CI4" s="23" t="s">
        <v>68</v>
      </c>
      <c r="CJ4" s="76"/>
      <c r="CK4" s="84">
        <f t="array" ref="CK4:CQ5">TRANSPOSE(Support!H28:I34)</f>
        <v>2.3751665365335621E-2</v>
      </c>
      <c r="CL4" s="96">
        <v>0.20554475077204035</v>
      </c>
      <c r="CM4" s="96">
        <v>0.31108685873118769</v>
      </c>
      <c r="CN4" s="96">
        <v>0.39877511715323688</v>
      </c>
      <c r="CO4" s="96">
        <v>0.32925242840558355</v>
      </c>
      <c r="CP4" s="96">
        <v>0.33721917530474493</v>
      </c>
      <c r="CQ4" s="96">
        <v>0.23888045622002596</v>
      </c>
      <c r="CS4" s="145" t="s">
        <v>109</v>
      </c>
      <c r="CT4" s="16"/>
      <c r="CU4" s="16">
        <f>Parameters!F20</f>
        <v>0.6139</v>
      </c>
      <c r="CV4" s="16">
        <f>Parameters!G20</f>
        <v>0.1888</v>
      </c>
      <c r="CW4" s="16">
        <f>Parameters!H20</f>
        <v>0.1273</v>
      </c>
      <c r="CX4" s="16">
        <f>Parameters!I20</f>
        <v>7.7799999999999994E-2</v>
      </c>
      <c r="CY4" s="16">
        <f>Parameters!J20</f>
        <v>9.9000000000000005E-2</v>
      </c>
      <c r="CZ4" s="16">
        <f>Parameters!K20</f>
        <v>0.1014</v>
      </c>
    </row>
    <row r="5" spans="1:104" x14ac:dyDescent="0.25">
      <c r="A5" s="23" t="s">
        <v>69</v>
      </c>
      <c r="B5" s="80"/>
      <c r="C5" s="80"/>
      <c r="D5" s="80"/>
      <c r="E5" s="80"/>
      <c r="F5" s="80"/>
      <c r="G5" s="80"/>
      <c r="H5" s="80"/>
      <c r="J5" s="23" t="s">
        <v>69</v>
      </c>
      <c r="K5" s="81"/>
      <c r="L5" s="81"/>
      <c r="M5" s="81"/>
      <c r="N5" s="81"/>
      <c r="O5" s="81"/>
      <c r="P5" s="81"/>
      <c r="Q5" s="81"/>
      <c r="U5" s="23" t="s">
        <v>69</v>
      </c>
      <c r="V5" s="118"/>
      <c r="W5" s="118"/>
      <c r="X5" s="118"/>
      <c r="Y5" s="118"/>
      <c r="Z5" s="118"/>
      <c r="AA5" s="119"/>
      <c r="AB5" s="58"/>
      <c r="AC5" s="23" t="s">
        <v>69</v>
      </c>
      <c r="AD5" s="76">
        <v>0</v>
      </c>
      <c r="AE5" s="84">
        <v>3.7847906518813618E-2</v>
      </c>
      <c r="AF5" s="96">
        <v>8.1138798574593551E-2</v>
      </c>
      <c r="AG5" s="96">
        <v>8.5965059033556057E-2</v>
      </c>
      <c r="AH5" s="96">
        <v>6.7258072754266124E-2</v>
      </c>
      <c r="AI5" s="96">
        <v>3.2984778619237966E-2</v>
      </c>
      <c r="AJ5" s="96">
        <v>1.0153852396350688E-2</v>
      </c>
      <c r="AK5" s="96">
        <v>4.7933740165106244E-2</v>
      </c>
      <c r="AM5" s="23" t="s">
        <v>69</v>
      </c>
      <c r="AN5" s="76"/>
      <c r="AO5" s="84">
        <v>2.3276719414737003E-2</v>
      </c>
      <c r="AP5" s="96">
        <v>6.6503257775922753E-2</v>
      </c>
      <c r="AQ5" s="96">
        <v>9.9047110038158248E-2</v>
      </c>
      <c r="AR5" s="96">
        <v>0.1432635781095507</v>
      </c>
      <c r="AS5" s="96">
        <v>0.12853845440924727</v>
      </c>
      <c r="AT5" s="96">
        <v>0.16440401917309111</v>
      </c>
      <c r="AU5" s="96">
        <v>8.1644943471896422E-2</v>
      </c>
      <c r="AV5" s="58"/>
      <c r="AW5" s="96"/>
      <c r="AX5" s="96"/>
      <c r="AY5" s="58"/>
      <c r="AZ5" s="23" t="s">
        <v>69</v>
      </c>
      <c r="BA5" s="76"/>
      <c r="BB5" s="84"/>
      <c r="BC5" s="96"/>
      <c r="BD5" s="96"/>
      <c r="BE5" s="96"/>
      <c r="BF5" s="96"/>
      <c r="BG5" s="96"/>
      <c r="BH5" s="96"/>
      <c r="BI5" s="58"/>
      <c r="BJ5" s="23" t="s">
        <v>69</v>
      </c>
      <c r="BQ5" s="23" t="s">
        <v>69</v>
      </c>
      <c r="BR5" s="118">
        <f t="array" ref="BR5:BW5">TRANSPOSE(Support!I39:I44)</f>
        <v>0.63407007370829815</v>
      </c>
      <c r="BS5" s="118">
        <v>0.40518091131260536</v>
      </c>
      <c r="BT5" s="118">
        <v>0.71086410175651626</v>
      </c>
      <c r="BU5" s="118">
        <v>0.63084204932091748</v>
      </c>
      <c r="BV5" s="118">
        <v>0.69564161338565067</v>
      </c>
      <c r="BW5" s="118">
        <v>0.17603260245973995</v>
      </c>
      <c r="BY5" s="23" t="s">
        <v>69</v>
      </c>
      <c r="BZ5" s="76"/>
      <c r="CA5" s="84">
        <v>0.37592111058223998</v>
      </c>
      <c r="CB5" s="96">
        <v>0.71583177320819003</v>
      </c>
      <c r="CC5" s="96">
        <v>0.70443029850128913</v>
      </c>
      <c r="CD5" s="96">
        <v>0.6965524084949789</v>
      </c>
      <c r="CE5" s="96">
        <v>0.65096958446123365</v>
      </c>
      <c r="CF5" s="96">
        <v>0.66994037343256541</v>
      </c>
      <c r="CG5" s="96">
        <v>0.60191843502954512</v>
      </c>
      <c r="CH5" s="58"/>
      <c r="CI5" s="23" t="s">
        <v>69</v>
      </c>
      <c r="CJ5" s="76"/>
      <c r="CK5" s="84">
        <v>5.3408828461824868E-2</v>
      </c>
      <c r="CL5" s="96">
        <v>0.3045223633219194</v>
      </c>
      <c r="CM5" s="96">
        <v>0.42045676542988619</v>
      </c>
      <c r="CN5" s="96">
        <v>0.51697579859767884</v>
      </c>
      <c r="CO5" s="96">
        <v>0.45807788833649787</v>
      </c>
      <c r="CP5" s="96">
        <v>0.48046038270630481</v>
      </c>
      <c r="CQ5" s="96">
        <v>0.27805544789670145</v>
      </c>
      <c r="CS5" s="32" t="s">
        <v>12</v>
      </c>
      <c r="CT5" s="16"/>
      <c r="CU5" s="16">
        <f>Parameters!F21</f>
        <v>0.2366</v>
      </c>
      <c r="CV5" s="16">
        <f>Parameters!G21</f>
        <v>0.54320000000000002</v>
      </c>
      <c r="CW5" s="16">
        <f>Parameters!H21</f>
        <v>0.50529999999999997</v>
      </c>
      <c r="CX5" s="16">
        <f>Parameters!I21</f>
        <v>0.42120000000000002</v>
      </c>
      <c r="CY5" s="16">
        <f>Parameters!J21</f>
        <v>0.34289999999999998</v>
      </c>
      <c r="CZ5" s="16">
        <f>Parameters!K21</f>
        <v>0.22589999999999999</v>
      </c>
    </row>
    <row r="6" spans="1:104" x14ac:dyDescent="0.25">
      <c r="A6" s="23" t="s">
        <v>91</v>
      </c>
      <c r="B6" s="80"/>
      <c r="C6" s="80"/>
      <c r="D6" s="80"/>
      <c r="E6" s="80"/>
      <c r="F6" s="80"/>
      <c r="G6" s="80"/>
      <c r="H6" s="80"/>
      <c r="J6" s="23" t="s">
        <v>91</v>
      </c>
      <c r="K6" s="81"/>
      <c r="L6" s="81"/>
      <c r="M6" s="81"/>
      <c r="N6" s="81"/>
      <c r="O6" s="81"/>
      <c r="P6" s="81"/>
      <c r="Q6" s="81"/>
      <c r="U6" s="23" t="s">
        <v>91</v>
      </c>
      <c r="V6" s="118"/>
      <c r="W6" s="118"/>
      <c r="X6" s="118"/>
      <c r="Y6" s="118"/>
      <c r="Z6" s="118"/>
      <c r="AA6" s="118"/>
      <c r="AB6" s="58"/>
      <c r="AC6" s="23" t="s">
        <v>91</v>
      </c>
      <c r="AD6" s="92"/>
      <c r="AE6" s="84">
        <f t="shared" ref="AE6:AJ6" si="5">AE3-AE4</f>
        <v>1.0125134241585891E-2</v>
      </c>
      <c r="AF6" s="96">
        <f t="shared" si="5"/>
        <v>1.5737954692737005E-2</v>
      </c>
      <c r="AG6" s="96">
        <f t="shared" si="5"/>
        <v>1.5569687770296659E-2</v>
      </c>
      <c r="AH6" s="96">
        <f t="shared" si="5"/>
        <v>1.3756127228974298E-2</v>
      </c>
      <c r="AI6" s="96">
        <f t="shared" si="5"/>
        <v>9.9698188954174798E-3</v>
      </c>
      <c r="AJ6" s="96">
        <f t="shared" si="5"/>
        <v>5.0190642063635254E-3</v>
      </c>
      <c r="AK6" s="96">
        <f t="shared" ref="AK6" si="6">AK3-AK4</f>
        <v>5.2604902973580545E-3</v>
      </c>
      <c r="AM6" s="23" t="s">
        <v>91</v>
      </c>
      <c r="AN6" s="92"/>
      <c r="AO6" s="84">
        <f t="shared" ref="AO6:AU6" si="7">AO3-AO4</f>
        <v>7.7808516461419595E-3</v>
      </c>
      <c r="AP6" s="96">
        <f t="shared" si="7"/>
        <v>1.4860065287659839E-2</v>
      </c>
      <c r="AQ6" s="96">
        <f t="shared" si="7"/>
        <v>1.8382815850732384E-2</v>
      </c>
      <c r="AR6" s="96">
        <f t="shared" si="7"/>
        <v>2.3593701905974346E-2</v>
      </c>
      <c r="AS6" s="96">
        <f t="shared" si="7"/>
        <v>2.5734716091490265E-2</v>
      </c>
      <c r="AT6" s="96">
        <f t="shared" si="7"/>
        <v>3.4322718360082966E-2</v>
      </c>
      <c r="AU6" s="96">
        <f t="shared" si="7"/>
        <v>7.821003089968151E-3</v>
      </c>
      <c r="AV6" s="58"/>
      <c r="AW6" s="96"/>
      <c r="AX6" s="96"/>
      <c r="AY6" s="58"/>
      <c r="AZ6" s="23" t="s">
        <v>91</v>
      </c>
      <c r="BA6" s="92"/>
      <c r="BB6" s="84"/>
      <c r="BC6" s="96"/>
      <c r="BD6" s="96"/>
      <c r="BE6" s="96"/>
      <c r="BF6" s="96"/>
      <c r="BG6" s="96"/>
      <c r="BH6" s="96"/>
      <c r="BI6" s="58"/>
      <c r="BJ6" s="23" t="s">
        <v>91</v>
      </c>
      <c r="BQ6" s="23" t="s">
        <v>91</v>
      </c>
      <c r="BR6" s="118">
        <f>BR3-BR4</f>
        <v>2.8688907789015672E-2</v>
      </c>
      <c r="BS6" s="118">
        <f t="shared" ref="BS6:BW6" si="8">BS3-BS4</f>
        <v>2.78224207465676E-2</v>
      </c>
      <c r="BT6" s="118">
        <f t="shared" si="8"/>
        <v>1.944343754987421E-2</v>
      </c>
      <c r="BU6" s="118">
        <f t="shared" si="8"/>
        <v>3.6639150770192863E-2</v>
      </c>
      <c r="BV6" s="118">
        <f t="shared" si="8"/>
        <v>6.078684160141834E-2</v>
      </c>
      <c r="BW6" s="118">
        <f t="shared" si="8"/>
        <v>4.2429363593343178E-2</v>
      </c>
      <c r="BY6" s="23" t="s">
        <v>91</v>
      </c>
      <c r="BZ6" s="92"/>
      <c r="CA6" s="84">
        <f>CA3-CA4</f>
        <v>3.0087777248906655E-2</v>
      </c>
      <c r="CB6" s="96">
        <f t="shared" ref="CB6:CC6" si="9">CB3-CB4</f>
        <v>3.137151223547352E-2</v>
      </c>
      <c r="CC6" s="96">
        <f t="shared" si="9"/>
        <v>3.1789916183487477E-2</v>
      </c>
      <c r="CD6" s="96">
        <f t="shared" ref="CD6:CF6" si="10">CD3-CD4</f>
        <v>3.4502546999134021E-2</v>
      </c>
      <c r="CE6" s="96">
        <f t="shared" si="10"/>
        <v>4.1535622197082733E-2</v>
      </c>
      <c r="CF6" s="96">
        <f t="shared" si="10"/>
        <v>4.9721794197592706E-2</v>
      </c>
      <c r="CG6" s="96"/>
      <c r="CH6" s="58"/>
      <c r="CI6" s="23" t="s">
        <v>91</v>
      </c>
      <c r="CJ6" s="92"/>
      <c r="CK6" s="84">
        <f t="shared" ref="CK6:CP6" si="11">CK3-CK4</f>
        <v>1.4828581548244624E-2</v>
      </c>
      <c r="CL6" s="96">
        <f t="shared" si="11"/>
        <v>4.948880627493954E-2</v>
      </c>
      <c r="CM6" s="96">
        <f t="shared" si="11"/>
        <v>5.4684953349349252E-2</v>
      </c>
      <c r="CN6" s="96">
        <f t="shared" si="11"/>
        <v>5.9100340722220979E-2</v>
      </c>
      <c r="CO6" s="96">
        <f t="shared" si="11"/>
        <v>6.4412729965457161E-2</v>
      </c>
      <c r="CP6" s="96">
        <f t="shared" si="11"/>
        <v>7.1620603700779939E-2</v>
      </c>
      <c r="CQ6" s="96"/>
      <c r="CS6" s="32" t="s">
        <v>52</v>
      </c>
      <c r="CT6" s="16"/>
      <c r="CU6" s="16">
        <f>Parameters!F22</f>
        <v>0.1089</v>
      </c>
      <c r="CV6" s="16">
        <f>Parameters!G22</f>
        <v>0.1424</v>
      </c>
      <c r="CW6" s="16">
        <f>Parameters!H22</f>
        <v>0.12920000000000001</v>
      </c>
      <c r="CX6" s="16">
        <f>Parameters!I22</f>
        <v>0.14199999999999999</v>
      </c>
      <c r="CY6" s="16">
        <f>Parameters!J22</f>
        <v>0.1197</v>
      </c>
      <c r="CZ6" s="16">
        <f>Parameters!K22</f>
        <v>9.11E-2</v>
      </c>
    </row>
    <row r="7" spans="1:104" x14ac:dyDescent="0.25">
      <c r="A7" s="23" t="s">
        <v>92</v>
      </c>
      <c r="B7" s="80"/>
      <c r="C7" s="80"/>
      <c r="D7" s="80"/>
      <c r="E7" s="80"/>
      <c r="F7" s="80"/>
      <c r="G7" s="80"/>
      <c r="H7" s="80"/>
      <c r="J7" s="23" t="s">
        <v>92</v>
      </c>
      <c r="K7" s="81"/>
      <c r="L7" s="81"/>
      <c r="M7" s="81"/>
      <c r="N7" s="81"/>
      <c r="O7" s="81"/>
      <c r="P7" s="81"/>
      <c r="Q7" s="81"/>
      <c r="U7" s="23" t="s">
        <v>92</v>
      </c>
      <c r="V7" s="118"/>
      <c r="W7" s="118"/>
      <c r="X7" s="118"/>
      <c r="Y7" s="118"/>
      <c r="Z7" s="118"/>
      <c r="AA7" s="118"/>
      <c r="AB7" s="58"/>
      <c r="AC7" s="23" t="s">
        <v>92</v>
      </c>
      <c r="AD7" s="92"/>
      <c r="AE7" s="84">
        <f t="shared" ref="AE7:AJ7" si="12">AE5-AE3</f>
        <v>1.0125134241585895E-2</v>
      </c>
      <c r="AF7" s="96">
        <f t="shared" si="12"/>
        <v>1.5737954692737005E-2</v>
      </c>
      <c r="AG7" s="96">
        <f t="shared" si="12"/>
        <v>1.5569687770296659E-2</v>
      </c>
      <c r="AH7" s="96">
        <f t="shared" si="12"/>
        <v>1.3756127228974298E-2</v>
      </c>
      <c r="AI7" s="96">
        <f t="shared" si="12"/>
        <v>9.9698188954174816E-3</v>
      </c>
      <c r="AJ7" s="96">
        <f t="shared" si="12"/>
        <v>5.0190642063635254E-3</v>
      </c>
      <c r="AK7" s="96">
        <f t="shared" ref="AK7" si="13">AK5-AK3</f>
        <v>5.2604902973580545E-3</v>
      </c>
      <c r="AM7" s="23" t="s">
        <v>92</v>
      </c>
      <c r="AN7" s="92"/>
      <c r="AO7" s="84">
        <f t="shared" ref="AO7:AU7" si="14">AO5-AO3</f>
        <v>7.7808516461419612E-3</v>
      </c>
      <c r="AP7" s="96">
        <f t="shared" si="14"/>
        <v>1.4860065287659839E-2</v>
      </c>
      <c r="AQ7" s="96">
        <f t="shared" si="14"/>
        <v>1.8382815850732384E-2</v>
      </c>
      <c r="AR7" s="96">
        <f t="shared" si="14"/>
        <v>2.359370190597436E-2</v>
      </c>
      <c r="AS7" s="96">
        <f t="shared" si="14"/>
        <v>2.5734716091490265E-2</v>
      </c>
      <c r="AT7" s="96">
        <f t="shared" si="14"/>
        <v>3.4322718360082966E-2</v>
      </c>
      <c r="AU7" s="96">
        <f t="shared" si="14"/>
        <v>7.821003089968151E-3</v>
      </c>
      <c r="AV7" s="58"/>
      <c r="AW7" s="96"/>
      <c r="AX7" s="96"/>
      <c r="AY7" s="58"/>
      <c r="AZ7" s="23" t="s">
        <v>92</v>
      </c>
      <c r="BA7" s="92"/>
      <c r="BB7" s="84"/>
      <c r="BC7" s="96"/>
      <c r="BD7" s="96"/>
      <c r="BE7" s="96"/>
      <c r="BF7" s="96"/>
      <c r="BG7" s="96"/>
      <c r="BH7" s="96"/>
      <c r="BI7" s="58"/>
      <c r="BJ7" s="23" t="s">
        <v>92</v>
      </c>
      <c r="BQ7" s="23" t="s">
        <v>92</v>
      </c>
      <c r="BR7" s="84">
        <f t="shared" ref="BR7:BW7" si="15">BR5-BR3</f>
        <v>2.8688907789015672E-2</v>
      </c>
      <c r="BS7" s="84">
        <f t="shared" si="15"/>
        <v>2.78224207465676E-2</v>
      </c>
      <c r="BT7" s="84">
        <f t="shared" si="15"/>
        <v>1.944343754987421E-2</v>
      </c>
      <c r="BU7" s="84">
        <f t="shared" si="15"/>
        <v>3.6639150770192863E-2</v>
      </c>
      <c r="BV7" s="84">
        <f t="shared" si="15"/>
        <v>6.078684160141834E-2</v>
      </c>
      <c r="BW7" s="84">
        <f t="shared" si="15"/>
        <v>4.2429363593343178E-2</v>
      </c>
      <c r="BY7" s="23" t="s">
        <v>92</v>
      </c>
      <c r="BZ7" s="92"/>
      <c r="CA7" s="84">
        <f t="shared" ref="CA7:CC7" si="16">CA5-CA3</f>
        <v>3.0087777248906655E-2</v>
      </c>
      <c r="CB7" s="96">
        <f t="shared" si="16"/>
        <v>3.137151223547352E-2</v>
      </c>
      <c r="CC7" s="96">
        <f t="shared" si="16"/>
        <v>3.1789916183487477E-2</v>
      </c>
      <c r="CD7" s="96">
        <f t="shared" ref="CD7:CF7" si="17">CD5-CD3</f>
        <v>3.4502546999134021E-2</v>
      </c>
      <c r="CE7" s="96">
        <f t="shared" si="17"/>
        <v>4.1535622197082733E-2</v>
      </c>
      <c r="CF7" s="96">
        <f t="shared" si="17"/>
        <v>4.9721794197592706E-2</v>
      </c>
      <c r="CG7" s="96"/>
      <c r="CH7" s="58"/>
      <c r="CI7" s="23" t="s">
        <v>92</v>
      </c>
      <c r="CJ7" s="92"/>
      <c r="CK7" s="84">
        <f t="shared" ref="CK7:CP7" si="18">CK5-CK3</f>
        <v>1.4828581548244624E-2</v>
      </c>
      <c r="CL7" s="96">
        <f t="shared" si="18"/>
        <v>4.9488806274939512E-2</v>
      </c>
      <c r="CM7" s="96">
        <f t="shared" si="18"/>
        <v>5.4684953349349252E-2</v>
      </c>
      <c r="CN7" s="96">
        <f t="shared" si="18"/>
        <v>5.9100340722220979E-2</v>
      </c>
      <c r="CO7" s="96">
        <f t="shared" si="18"/>
        <v>6.4412729965457161E-2</v>
      </c>
      <c r="CP7" s="96">
        <f t="shared" si="18"/>
        <v>7.1620603700779939E-2</v>
      </c>
      <c r="CQ7" s="96"/>
      <c r="CS7" s="32" t="s">
        <v>13</v>
      </c>
      <c r="CT7" s="16"/>
      <c r="CU7" s="16">
        <f>Parameters!F23</f>
        <v>1E-3</v>
      </c>
      <c r="CV7" s="16">
        <f>Parameters!G23</f>
        <v>2.64E-2</v>
      </c>
      <c r="CW7" s="16">
        <f>Parameters!H23</f>
        <v>5.2999999999999999E-2</v>
      </c>
      <c r="CX7" s="16">
        <f>Parameters!I23</f>
        <v>6.7100000000000007E-2</v>
      </c>
      <c r="CY7" s="16">
        <f>Parameters!J23</f>
        <v>5.4100000000000002E-2</v>
      </c>
      <c r="CZ7" s="16">
        <f>Parameters!K23</f>
        <v>5.6500000000000002E-2</v>
      </c>
    </row>
    <row r="8" spans="1:104" x14ac:dyDescent="0.25">
      <c r="A8" s="23" t="s">
        <v>37</v>
      </c>
      <c r="B8" s="80" t="e">
        <f>MEDIAN(B14:B1007)</f>
        <v>#NUM!</v>
      </c>
      <c r="C8" s="82">
        <f t="shared" ref="C8:H8" si="19">MEDIAN(C14:C1007)</f>
        <v>29.327783129214254</v>
      </c>
      <c r="D8" s="82">
        <f t="shared" si="19"/>
        <v>47.904191616766468</v>
      </c>
      <c r="E8" s="82">
        <f t="shared" si="19"/>
        <v>56.107129019759782</v>
      </c>
      <c r="F8" s="82">
        <f t="shared" si="19"/>
        <v>51.44368957407891</v>
      </c>
      <c r="G8" s="82">
        <f t="shared" si="19"/>
        <v>20.618800188946622</v>
      </c>
      <c r="H8" s="82">
        <f t="shared" si="19"/>
        <v>0</v>
      </c>
      <c r="J8" s="23" t="s">
        <v>37</v>
      </c>
      <c r="K8" s="23">
        <f>MEDIAN(K14:K1007)</f>
        <v>0</v>
      </c>
      <c r="L8" s="23">
        <f t="shared" ref="L8:R8" si="20">MEDIAN(L14:L1007)</f>
        <v>5.0641025641025639</v>
      </c>
      <c r="M8" s="23">
        <f t="shared" si="20"/>
        <v>8.708291203235591</v>
      </c>
      <c r="N8" s="23">
        <f t="shared" si="20"/>
        <v>8.712121212121211</v>
      </c>
      <c r="O8" s="23">
        <f t="shared" si="20"/>
        <v>0</v>
      </c>
      <c r="P8" s="23">
        <f t="shared" si="20"/>
        <v>16.590214067278289</v>
      </c>
      <c r="Q8" s="23">
        <f t="shared" si="20"/>
        <v>19.722222222222221</v>
      </c>
      <c r="R8" s="23">
        <f t="shared" si="20"/>
        <v>18.75</v>
      </c>
      <c r="U8" s="23" t="s">
        <v>37</v>
      </c>
      <c r="V8" s="119">
        <f>MEDIAN(V14:V1007)</f>
        <v>0.2</v>
      </c>
      <c r="W8" s="119">
        <f t="shared" ref="W8:Y8" si="21">MEDIAN(W14:W1007)</f>
        <v>0.21149999999999999</v>
      </c>
      <c r="X8" s="119">
        <f t="shared" si="21"/>
        <v>0.3715</v>
      </c>
      <c r="Y8" s="119">
        <f t="shared" si="21"/>
        <v>0.14499999999999999</v>
      </c>
      <c r="Z8" s="119">
        <f t="shared" ref="Z8:AA8" si="22">MEDIAN(Z14:Z1007)</f>
        <v>3.1E-2</v>
      </c>
      <c r="AA8" s="119">
        <f t="shared" si="22"/>
        <v>4.1000000000000002E-2</v>
      </c>
      <c r="AB8" s="60"/>
      <c r="AC8" s="76" t="s">
        <v>37</v>
      </c>
      <c r="AD8" s="76" t="e">
        <f>MEDIAN(AD14:AD1007)</f>
        <v>#NUM!</v>
      </c>
      <c r="AE8" s="64">
        <f>MEDIAN(AE14:AE1007)</f>
        <v>3.2697790449037777E-2</v>
      </c>
      <c r="AF8" s="64">
        <f t="shared" ref="AF8:AJ8" si="23">MEDIAN(AF14:AF1007)</f>
        <v>6.57230196703881E-2</v>
      </c>
      <c r="AG8" s="64">
        <f t="shared" si="23"/>
        <v>6.4690496948561466E-2</v>
      </c>
      <c r="AH8" s="64">
        <f t="shared" si="23"/>
        <v>4.9861878453038674E-2</v>
      </c>
      <c r="AI8" s="64">
        <f t="shared" si="23"/>
        <v>2.0341086696699456E-2</v>
      </c>
      <c r="AJ8" s="64">
        <f t="shared" si="23"/>
        <v>0</v>
      </c>
      <c r="AK8" s="64"/>
      <c r="AM8" s="76" t="s">
        <v>37</v>
      </c>
      <c r="AN8" s="76" t="e">
        <f>MEDIAN(AN14:AN1007)</f>
        <v>#NUM!</v>
      </c>
      <c r="AO8" s="64">
        <f t="shared" ref="AO8:AT8" si="24">MEDIAN(AO14:AO1007)</f>
        <v>0</v>
      </c>
      <c r="AP8" s="64">
        <f t="shared" si="24"/>
        <v>6.8030359126249537E-3</v>
      </c>
      <c r="AQ8" s="64">
        <f t="shared" si="24"/>
        <v>2.485334979932078E-2</v>
      </c>
      <c r="AR8" s="64">
        <f t="shared" si="24"/>
        <v>3.6881715555152558E-2</v>
      </c>
      <c r="AS8" s="64">
        <f t="shared" si="24"/>
        <v>4.9262279169093384E-2</v>
      </c>
      <c r="AT8" s="64">
        <f t="shared" si="24"/>
        <v>3.4785238959467633E-2</v>
      </c>
      <c r="AU8" s="59">
        <f t="shared" ref="AU8" si="25">MEDIAN(AU14:AU1007)</f>
        <v>2.3870215335915698E-2</v>
      </c>
      <c r="AV8" s="60"/>
      <c r="AW8" s="59">
        <f t="shared" ref="AW8:AX8" si="26">MEDIAN(AW14:AW1007)</f>
        <v>41</v>
      </c>
      <c r="AX8" s="59">
        <f t="shared" si="26"/>
        <v>18</v>
      </c>
      <c r="AY8" s="60"/>
      <c r="AZ8" s="76" t="s">
        <v>37</v>
      </c>
      <c r="BA8" s="76" t="e">
        <f>MEDIAN(BA14:BA1007)</f>
        <v>#NUM!</v>
      </c>
      <c r="BB8" s="64">
        <f t="shared" ref="BB8:BG8" si="27">MEDIAN(BB14:BB1007)</f>
        <v>0.8</v>
      </c>
      <c r="BC8" s="64">
        <f t="shared" si="27"/>
        <v>0.84523809523809523</v>
      </c>
      <c r="BD8" s="64">
        <f t="shared" si="27"/>
        <v>0.8</v>
      </c>
      <c r="BE8" s="64">
        <f t="shared" si="27"/>
        <v>0.83333333333333337</v>
      </c>
      <c r="BF8" s="64">
        <f t="shared" si="27"/>
        <v>0.66666666666666663</v>
      </c>
      <c r="BG8" s="64">
        <f t="shared" si="27"/>
        <v>1</v>
      </c>
      <c r="BH8" s="64">
        <f>MEDIAN(BH14:BH1007)</f>
        <v>0.77951388888888884</v>
      </c>
      <c r="BI8" s="60"/>
      <c r="BJ8" s="76" t="s">
        <v>37</v>
      </c>
      <c r="BK8" s="64">
        <f>MEDIAN(BK14:BK1007)</f>
        <v>0.12903762903762903</v>
      </c>
      <c r="BL8" s="64">
        <f t="shared" ref="BL8:BN8" si="28">MEDIAN(BL14:BL1007)</f>
        <v>0</v>
      </c>
      <c r="BM8" s="64">
        <f t="shared" si="28"/>
        <v>0.30645161290322581</v>
      </c>
      <c r="BN8" s="64">
        <f t="shared" si="28"/>
        <v>0.54702240566037741</v>
      </c>
      <c r="BQ8" s="23" t="s">
        <v>37</v>
      </c>
      <c r="BR8" s="119">
        <f>MEDIAN(BR14:BR1007)</f>
        <v>0.61533481317055128</v>
      </c>
      <c r="BS8" s="119">
        <f t="shared" ref="BS8:BU8" si="29">MEDIAN(BS14:BS1007)</f>
        <v>0.50955569080949481</v>
      </c>
      <c r="BT8" s="119">
        <f t="shared" si="29"/>
        <v>0.71951363084507558</v>
      </c>
      <c r="BU8" s="119">
        <f t="shared" si="29"/>
        <v>0.60672103487064111</v>
      </c>
      <c r="BV8" s="119">
        <f t="shared" ref="BV8:BW8" si="30">MEDIAN(BV14:BV1007)</f>
        <v>0.64516129032258063</v>
      </c>
      <c r="BW8" s="119">
        <f t="shared" si="30"/>
        <v>0.138996138996139</v>
      </c>
      <c r="BY8" s="76" t="s">
        <v>37</v>
      </c>
      <c r="BZ8" s="76" t="e">
        <f>MEDIAN(BZ14:BZ1007)</f>
        <v>#NUM!</v>
      </c>
      <c r="CA8" s="64">
        <f t="shared" ref="CA8:CF8" si="31">MEDIAN(CA14:CA1007)</f>
        <v>0.54252790409260032</v>
      </c>
      <c r="CB8" s="64">
        <f t="shared" si="31"/>
        <v>0.69009799918334014</v>
      </c>
      <c r="CC8" s="64">
        <f t="shared" si="31"/>
        <v>0.69066690830010868</v>
      </c>
      <c r="CD8" s="64">
        <f t="shared" si="31"/>
        <v>0.65835921325051761</v>
      </c>
      <c r="CE8" s="64">
        <f t="shared" si="31"/>
        <v>0.62113237639553431</v>
      </c>
      <c r="CF8" s="64">
        <f t="shared" si="31"/>
        <v>0.63085796683489548</v>
      </c>
      <c r="CG8" s="64"/>
      <c r="CH8" s="60"/>
      <c r="CI8" s="76" t="s">
        <v>37</v>
      </c>
      <c r="CJ8" s="76"/>
      <c r="CK8" s="64">
        <f t="shared" ref="CK8:CP8" si="32">MEDIAN(CK14:CK1007)</f>
        <v>0</v>
      </c>
      <c r="CL8" s="64">
        <f t="shared" si="32"/>
        <v>5.3342816500711238E-2</v>
      </c>
      <c r="CM8" s="64">
        <f t="shared" si="32"/>
        <v>0.21022727272727273</v>
      </c>
      <c r="CN8" s="64">
        <f t="shared" si="32"/>
        <v>0.31698564593301437</v>
      </c>
      <c r="CO8" s="64">
        <f t="shared" si="32"/>
        <v>0.28000000000000003</v>
      </c>
      <c r="CP8" s="64">
        <f t="shared" si="32"/>
        <v>0.19615384615384618</v>
      </c>
      <c r="CQ8" s="64"/>
      <c r="CS8" s="46" t="s">
        <v>58</v>
      </c>
      <c r="CT8" s="18"/>
      <c r="CU8" s="18">
        <f>Parameters!F24</f>
        <v>2.7699999999999999E-2</v>
      </c>
      <c r="CV8" s="18">
        <f>Parameters!G24</f>
        <v>6.6500000000000004E-2</v>
      </c>
      <c r="CW8" s="18">
        <f>Parameters!H24</f>
        <v>7.3300000000000004E-2</v>
      </c>
      <c r="CX8" s="18">
        <f>Parameters!I24</f>
        <v>5.5500000000000001E-2</v>
      </c>
      <c r="CY8" s="18">
        <f>Parameters!J24</f>
        <v>2.3E-2</v>
      </c>
      <c r="CZ8" s="18">
        <f>Parameters!K24</f>
        <v>6.4999999999999997E-3</v>
      </c>
    </row>
    <row r="9" spans="1:104" x14ac:dyDescent="0.25">
      <c r="A9" s="23" t="s">
        <v>38</v>
      </c>
      <c r="B9" s="80" t="e">
        <f>_xlfn.PERCENTILE.INC(B14:B1007,alpha/2)</f>
        <v>#NUM!</v>
      </c>
      <c r="C9" s="82">
        <f t="shared" ref="C9:H9" si="33">_xlfn.PERCENTILE.INC(C14:C1007,alpha/2)</f>
        <v>9.20908938172043</v>
      </c>
      <c r="D9" s="82">
        <f t="shared" si="33"/>
        <v>20.952983459859905</v>
      </c>
      <c r="E9" s="82">
        <f t="shared" si="33"/>
        <v>29.702762430939227</v>
      </c>
      <c r="F9" s="82">
        <f t="shared" si="33"/>
        <v>22.312889812889814</v>
      </c>
      <c r="G9" s="82">
        <f t="shared" si="33"/>
        <v>0</v>
      </c>
      <c r="H9" s="82">
        <f t="shared" si="33"/>
        <v>0</v>
      </c>
      <c r="J9" s="23" t="s">
        <v>38</v>
      </c>
      <c r="K9" s="23">
        <f t="shared" ref="K9:R9" si="34">_xlfn.PERCENTILE.INC(K14:K1007,alpha/2)</f>
        <v>0</v>
      </c>
      <c r="L9" s="23">
        <f t="shared" si="34"/>
        <v>0</v>
      </c>
      <c r="M9" s="23">
        <f t="shared" si="34"/>
        <v>5.9279092071611252</v>
      </c>
      <c r="N9" s="23">
        <f t="shared" si="34"/>
        <v>0</v>
      </c>
      <c r="O9" s="23">
        <f t="shared" si="34"/>
        <v>0</v>
      </c>
      <c r="P9" s="23">
        <f t="shared" si="34"/>
        <v>9.1405433646812959</v>
      </c>
      <c r="Q9" s="23">
        <f t="shared" si="34"/>
        <v>9.0890269151138714</v>
      </c>
      <c r="R9" s="23">
        <f t="shared" si="34"/>
        <v>0</v>
      </c>
      <c r="U9" s="23" t="s">
        <v>38</v>
      </c>
      <c r="V9" s="119">
        <f>_xlfn.PERCENTILE.INC(V14:V1007,alpha/2)</f>
        <v>0.16047500000000001</v>
      </c>
      <c r="W9" s="119">
        <f t="shared" ref="W9:Y9" si="35">_xlfn.PERCENTILE.INC(W14:W1007,alpha/2)</f>
        <v>0.16365000000000002</v>
      </c>
      <c r="X9" s="119">
        <f t="shared" si="35"/>
        <v>0.33590000000000003</v>
      </c>
      <c r="Y9" s="119">
        <f t="shared" si="35"/>
        <v>0.122475</v>
      </c>
      <c r="Z9" s="119">
        <f t="shared" ref="Z9:AA9" si="36">_xlfn.PERCENTILE.INC(Z14:Z1007,alpha/2)</f>
        <v>1.9E-2</v>
      </c>
      <c r="AA9" s="119">
        <f t="shared" si="36"/>
        <v>2.8475E-2</v>
      </c>
      <c r="AB9" s="83"/>
      <c r="AC9" s="76" t="s">
        <v>38</v>
      </c>
      <c r="AD9" s="76" t="e">
        <f>_xlfn.PERCENTILE.INC(AD14:AD1007,alpha/2)</f>
        <v>#NUM!</v>
      </c>
      <c r="AE9" s="84">
        <f t="shared" ref="AE9:AJ9" si="37">_xlfn.PERCENTILE.INC(AE14:AE1007,alpha/2)</f>
        <v>9.5748081841432221E-3</v>
      </c>
      <c r="AF9" s="84">
        <f t="shared" si="37"/>
        <v>2.6539491298527444E-2</v>
      </c>
      <c r="AG9" s="84">
        <f t="shared" si="37"/>
        <v>3.314102564102564E-2</v>
      </c>
      <c r="AH9" s="84">
        <f t="shared" si="37"/>
        <v>2.1845878136200717E-2</v>
      </c>
      <c r="AI9" s="84">
        <f t="shared" si="37"/>
        <v>0</v>
      </c>
      <c r="AJ9" s="84">
        <f t="shared" si="37"/>
        <v>0</v>
      </c>
      <c r="AK9" s="84"/>
      <c r="AM9" s="76" t="s">
        <v>38</v>
      </c>
      <c r="AN9" s="76" t="e">
        <f>_xlfn.PERCENTILE.INC(AN14:AN1007,alpha/2)</f>
        <v>#NUM!</v>
      </c>
      <c r="AO9" s="84">
        <f t="shared" ref="AO9:AT9" si="38">_xlfn.PERCENTILE.INC(AO14:AO1007,alpha/2)</f>
        <v>0</v>
      </c>
      <c r="AP9" s="84">
        <f t="shared" si="38"/>
        <v>0</v>
      </c>
      <c r="AQ9" s="84">
        <f t="shared" si="38"/>
        <v>0</v>
      </c>
      <c r="AR9" s="84">
        <f t="shared" si="38"/>
        <v>7.932207661290323E-3</v>
      </c>
      <c r="AS9" s="84">
        <f t="shared" si="38"/>
        <v>9.7080498866213144E-3</v>
      </c>
      <c r="AT9" s="84">
        <f t="shared" si="38"/>
        <v>0</v>
      </c>
      <c r="AU9" s="83">
        <f t="shared" ref="AU9" si="39">_xlfn.PERCENTILE.INC(AU14:AU1007,alpha/2)</f>
        <v>1.244836742722266E-2</v>
      </c>
      <c r="AV9" s="83"/>
      <c r="AW9" s="83">
        <f t="shared" ref="AW9:AX9" si="40">_xlfn.PERCENTILE.INC(AW14:AW1007,alpha/2)</f>
        <v>28.475000000000001</v>
      </c>
      <c r="AX9" s="83">
        <f t="shared" si="40"/>
        <v>9.4749999999999996</v>
      </c>
      <c r="AY9" s="83"/>
      <c r="AZ9" s="76" t="s">
        <v>38</v>
      </c>
      <c r="BA9" s="76" t="e">
        <f>_xlfn.PERCENTILE.INC(BA14:BA1007,alpha/2)</f>
        <v>#NUM!</v>
      </c>
      <c r="BB9" s="84">
        <f t="shared" ref="BB9:BG9" si="41">_xlfn.PERCENTILE.INC(BB14:BB1007,alpha/2)</f>
        <v>0.33333333333333331</v>
      </c>
      <c r="BC9" s="84">
        <f t="shared" si="41"/>
        <v>0.33333333333333331</v>
      </c>
      <c r="BD9" s="84">
        <f t="shared" si="41"/>
        <v>0.47388888888888892</v>
      </c>
      <c r="BE9" s="84">
        <f t="shared" si="41"/>
        <v>0.4</v>
      </c>
      <c r="BF9" s="84">
        <f t="shared" si="41"/>
        <v>0</v>
      </c>
      <c r="BG9" s="84">
        <f t="shared" si="41"/>
        <v>0</v>
      </c>
      <c r="BH9" s="84">
        <f>_xlfn.PERCENTILE.INC(BH14:BH1007,alpha/2)</f>
        <v>0.58717038539553756</v>
      </c>
      <c r="BI9" s="83"/>
      <c r="BJ9" s="76" t="s">
        <v>38</v>
      </c>
      <c r="BK9" s="84">
        <f t="shared" ref="BK9" si="42">_xlfn.PERCENTILE.INC(BK14:BK1007,alpha/2)</f>
        <v>4.1645765000964688E-2</v>
      </c>
      <c r="BL9" s="84">
        <f t="shared" ref="BL9:BN9" si="43">_xlfn.PERCENTILE.INC(BL14:BL1007,alpha/2)</f>
        <v>0</v>
      </c>
      <c r="BM9" s="84">
        <f t="shared" si="43"/>
        <v>0.19393015521064302</v>
      </c>
      <c r="BN9" s="84">
        <f t="shared" si="43"/>
        <v>0.36701050262565643</v>
      </c>
      <c r="BQ9" s="23" t="s">
        <v>38</v>
      </c>
      <c r="BR9" s="119">
        <f>_xlfn.PERCENTILE.INC(BR14:BR1007,alpha/2)</f>
        <v>0.5500766627894681</v>
      </c>
      <c r="BS9" s="119">
        <f t="shared" ref="BS9:BU9" si="44">_xlfn.PERCENTILE.INC(BS14:BS1007,alpha/2)</f>
        <v>0.4310646567217829</v>
      </c>
      <c r="BT9" s="119">
        <f t="shared" si="44"/>
        <v>0.67430165965404387</v>
      </c>
      <c r="BU9" s="119">
        <f t="shared" si="44"/>
        <v>0.52953011170471098</v>
      </c>
      <c r="BV9" s="119">
        <f t="shared" ref="BV9:BW9" si="45">_xlfn.PERCENTILE.INC(BV14:BV1007,alpha/2)</f>
        <v>0.47119047619047616</v>
      </c>
      <c r="BW9" s="119">
        <f t="shared" si="45"/>
        <v>6.3131648936170209E-2</v>
      </c>
      <c r="BY9" s="76" t="s">
        <v>38</v>
      </c>
      <c r="BZ9" s="76" t="e">
        <f>_xlfn.PERCENTILE.INC(BZ14:BZ1007,alpha/2)</f>
        <v>#NUM!</v>
      </c>
      <c r="CA9" s="84">
        <f t="shared" ref="CA9:CF9" si="46">_xlfn.PERCENTILE.INC(CA14:CA1007,alpha/2)</f>
        <v>0.45320109439124484</v>
      </c>
      <c r="CB9" s="84">
        <f t="shared" si="46"/>
        <v>0.58819269386883144</v>
      </c>
      <c r="CC9" s="84">
        <f t="shared" si="46"/>
        <v>0.61962025316455693</v>
      </c>
      <c r="CD9" s="84">
        <f t="shared" si="46"/>
        <v>0.58855013991019711</v>
      </c>
      <c r="CE9" s="84">
        <f t="shared" si="46"/>
        <v>0.51908009516256937</v>
      </c>
      <c r="CF9" s="84">
        <f t="shared" si="46"/>
        <v>0.52180952380952383</v>
      </c>
      <c r="CG9" s="84"/>
      <c r="CH9" s="83"/>
      <c r="CI9" s="76" t="s">
        <v>38</v>
      </c>
      <c r="CJ9" s="76"/>
      <c r="CK9" s="84">
        <f t="shared" ref="CK9:CP9" si="47">_xlfn.PERCENTILE.INC(CK14:CK1007,alpha/2)</f>
        <v>0</v>
      </c>
      <c r="CL9" s="84">
        <f t="shared" si="47"/>
        <v>0</v>
      </c>
      <c r="CM9" s="84">
        <f t="shared" si="47"/>
        <v>2.065217391304348E-2</v>
      </c>
      <c r="CN9" s="84">
        <f t="shared" si="47"/>
        <v>0.11314102564102564</v>
      </c>
      <c r="CO9" s="84">
        <f t="shared" si="47"/>
        <v>9.1249999999999998E-2</v>
      </c>
      <c r="CP9" s="84">
        <f t="shared" si="47"/>
        <v>0</v>
      </c>
      <c r="CQ9" s="84"/>
      <c r="CS9" s="13"/>
      <c r="CT9" s="36"/>
      <c r="CU9" s="36">
        <f t="shared" ref="CU9:CZ9" si="48">SUM(CU3:CU8)</f>
        <v>1</v>
      </c>
      <c r="CV9" s="36">
        <f t="shared" si="48"/>
        <v>1</v>
      </c>
      <c r="CW9" s="36">
        <f t="shared" si="48"/>
        <v>1</v>
      </c>
      <c r="CX9" s="36">
        <f t="shared" si="48"/>
        <v>1.0000000000000002</v>
      </c>
      <c r="CY9" s="36">
        <f t="shared" si="48"/>
        <v>1</v>
      </c>
      <c r="CZ9" s="36">
        <f t="shared" si="48"/>
        <v>0.99999999999999989</v>
      </c>
    </row>
    <row r="10" spans="1:104" x14ac:dyDescent="0.25">
      <c r="A10" s="23" t="s">
        <v>39</v>
      </c>
      <c r="B10" s="80" t="e">
        <f>_xlfn.PERCENTILE.INC(B14:B1007,1-alpha/2)</f>
        <v>#NUM!</v>
      </c>
      <c r="C10" s="82">
        <f t="shared" ref="C10:H10" si="49">_xlfn.PERCENTILE.INC(C14:C1007,1-alpha/2)</f>
        <v>66.504884004883948</v>
      </c>
      <c r="D10" s="82">
        <f t="shared" si="49"/>
        <v>80.798913043478251</v>
      </c>
      <c r="E10" s="82">
        <f t="shared" si="49"/>
        <v>97.361269395984905</v>
      </c>
      <c r="F10" s="82">
        <f t="shared" si="49"/>
        <v>97.326437587657779</v>
      </c>
      <c r="G10" s="82">
        <f t="shared" si="49"/>
        <v>48.499329309188447</v>
      </c>
      <c r="H10" s="82">
        <f t="shared" si="49"/>
        <v>19.823256712381657</v>
      </c>
      <c r="J10" s="23" t="s">
        <v>39</v>
      </c>
      <c r="K10" s="23">
        <f t="shared" ref="K10:R10" si="50">_xlfn.PERCENTILE.INC(K14:K1007,1-alpha/2)</f>
        <v>0</v>
      </c>
      <c r="L10" s="23">
        <f t="shared" si="50"/>
        <v>15.78571428571426</v>
      </c>
      <c r="M10" s="23">
        <f t="shared" si="50"/>
        <v>13.417874396135259</v>
      </c>
      <c r="N10" s="23">
        <f t="shared" si="50"/>
        <v>25</v>
      </c>
      <c r="O10" s="23">
        <f t="shared" si="50"/>
        <v>0.97587093089663035</v>
      </c>
      <c r="P10" s="23">
        <f t="shared" si="50"/>
        <v>24.527972027972023</v>
      </c>
      <c r="Q10" s="23">
        <f t="shared" si="50"/>
        <v>34.480381760339334</v>
      </c>
      <c r="R10" s="23">
        <f t="shared" si="50"/>
        <v>33.333333333333329</v>
      </c>
      <c r="U10" s="23" t="s">
        <v>39</v>
      </c>
      <c r="V10" s="119">
        <f>_xlfn.PERCENTILE.INC(V14:V1007,1-alpha/2)</f>
        <v>0.23362499999999994</v>
      </c>
      <c r="W10" s="119">
        <f t="shared" ref="W10:Y10" si="51">_xlfn.PERCENTILE.INC(W14:W1007,1-alpha/2)</f>
        <v>0.24657499999999996</v>
      </c>
      <c r="X10" s="119">
        <f t="shared" si="51"/>
        <v>0.41077499999999989</v>
      </c>
      <c r="Y10" s="119">
        <f t="shared" si="51"/>
        <v>0.160525</v>
      </c>
      <c r="Z10" s="119">
        <f t="shared" ref="Z10:AA10" si="52">_xlfn.PERCENTILE.INC(Z14:Z1007,1-alpha/2)</f>
        <v>4.1524999999999992E-2</v>
      </c>
      <c r="AA10" s="119">
        <f t="shared" si="52"/>
        <v>5.9524999999999988E-2</v>
      </c>
      <c r="AB10" s="83"/>
      <c r="AC10" s="76" t="s">
        <v>39</v>
      </c>
      <c r="AD10" s="76" t="e">
        <f>_xlfn.PERCENTILE.INC(AD14:AD1007,1-alpha/2)</f>
        <v>#NUM!</v>
      </c>
      <c r="AE10" s="84">
        <f t="shared" ref="AE10:AJ10" si="53">_xlfn.PERCENTILE.INC(AE14:AE1007,1-alpha/2)</f>
        <v>5.4945054945054944E-2</v>
      </c>
      <c r="AF10" s="84">
        <f t="shared" si="53"/>
        <v>0.10094311377245507</v>
      </c>
      <c r="AG10" s="84">
        <f t="shared" si="53"/>
        <v>0.10613698209269662</v>
      </c>
      <c r="AH10" s="84">
        <f t="shared" si="53"/>
        <v>9.6705163043478204E-2</v>
      </c>
      <c r="AI10" s="84">
        <f t="shared" si="53"/>
        <v>4.6069774488161706E-2</v>
      </c>
      <c r="AJ10" s="84">
        <f t="shared" si="53"/>
        <v>1.2528859473603181E-2</v>
      </c>
      <c r="AK10" s="84"/>
      <c r="AM10" s="76" t="s">
        <v>39</v>
      </c>
      <c r="AN10" s="76" t="e">
        <f>_xlfn.PERCENTILE.INC(AN14:AN1007,1-alpha/2)</f>
        <v>#NUM!</v>
      </c>
      <c r="AO10" s="84">
        <f t="shared" ref="AO10:AT10" si="54">_xlfn.PERCENTILE.INC(AO14:AO1007,1-alpha/2)</f>
        <v>6.1051809424628985E-3</v>
      </c>
      <c r="AP10" s="84">
        <f t="shared" si="54"/>
        <v>2.342806841046274E-2</v>
      </c>
      <c r="AQ10" s="84">
        <f t="shared" si="54"/>
        <v>5.5555555555555552E-2</v>
      </c>
      <c r="AR10" s="84">
        <f t="shared" si="54"/>
        <v>6.9547650286259532E-2</v>
      </c>
      <c r="AS10" s="84">
        <f t="shared" si="54"/>
        <v>9.8616504854368903E-2</v>
      </c>
      <c r="AT10" s="84">
        <f t="shared" si="54"/>
        <v>0.10125612745098034</v>
      </c>
      <c r="AU10" s="83">
        <f t="shared" ref="AU10" si="55">_xlfn.PERCENTILE.INC(AU14:AU1007,1-alpha/2)</f>
        <v>3.4182052058111374E-2</v>
      </c>
      <c r="AV10" s="83"/>
      <c r="AW10" s="83">
        <f t="shared" ref="AW10:AX10" si="56">_xlfn.PERCENTILE.INC(AW14:AW1007,1-alpha/2)</f>
        <v>59.524999999999991</v>
      </c>
      <c r="AX10" s="83">
        <f t="shared" si="56"/>
        <v>26</v>
      </c>
      <c r="AY10" s="83"/>
      <c r="AZ10" s="76" t="s">
        <v>39</v>
      </c>
      <c r="BA10" s="76" t="e">
        <f>_xlfn.PERCENTILE.INC(BA14:BA1007,1-alpha/2)</f>
        <v>#NUM!</v>
      </c>
      <c r="BB10" s="84">
        <f t="shared" ref="BB10:BG10" si="57">_xlfn.PERCENTILE.INC(BB14:BB1007,1-alpha/2)</f>
        <v>1</v>
      </c>
      <c r="BC10" s="84">
        <f t="shared" si="57"/>
        <v>1</v>
      </c>
      <c r="BD10" s="84">
        <f t="shared" si="57"/>
        <v>1</v>
      </c>
      <c r="BE10" s="84">
        <f t="shared" si="57"/>
        <v>1</v>
      </c>
      <c r="BF10" s="84">
        <f t="shared" si="57"/>
        <v>1</v>
      </c>
      <c r="BG10" s="84">
        <f t="shared" si="57"/>
        <v>1</v>
      </c>
      <c r="BH10" s="84">
        <f>_xlfn.PERCENTILE.INC(BH14:BH1007,1-alpha/2)</f>
        <v>0.92541666666666655</v>
      </c>
      <c r="BI10" s="83"/>
      <c r="BJ10" s="76" t="s">
        <v>39</v>
      </c>
      <c r="BK10" s="84">
        <f t="shared" ref="BK10" si="58">_xlfn.PERCENTILE.INC(BK14:BK1007,1-alpha/2)</f>
        <v>0.25801162790697674</v>
      </c>
      <c r="BL10" s="84">
        <f t="shared" ref="BL10:BN10" si="59">_xlfn.PERCENTILE.INC(BL14:BL1007,1-alpha/2)</f>
        <v>0</v>
      </c>
      <c r="BM10" s="84">
        <f t="shared" si="59"/>
        <v>0.47168831168831143</v>
      </c>
      <c r="BN10" s="84">
        <f t="shared" si="59"/>
        <v>0.67220100105374081</v>
      </c>
      <c r="BQ10" s="23" t="s">
        <v>39</v>
      </c>
      <c r="BR10" s="119">
        <f>_xlfn.PERCENTILE.INC(BR14:BR1007,1-alpha/2)</f>
        <v>0.68519265915321348</v>
      </c>
      <c r="BS10" s="119">
        <f t="shared" ref="BS10:BU10" si="60">_xlfn.PERCENTILE.INC(BS14:BS1007,1-alpha/2)</f>
        <v>0.56168879056047194</v>
      </c>
      <c r="BT10" s="119">
        <f t="shared" si="60"/>
        <v>0.76639354375574853</v>
      </c>
      <c r="BU10" s="119">
        <f t="shared" si="60"/>
        <v>0.6811594202898551</v>
      </c>
      <c r="BV10" s="119">
        <f t="shared" ref="BV10:BW10" si="61">_xlfn.PERCENTILE.INC(BV14:BV1007,1-alpha/2)</f>
        <v>0.80403846153846148</v>
      </c>
      <c r="BW10" s="119">
        <f t="shared" si="61"/>
        <v>0.26491935483870921</v>
      </c>
      <c r="BY10" s="76" t="s">
        <v>39</v>
      </c>
      <c r="BZ10" s="76" t="e">
        <f>_xlfn.PERCENTILE.INC(BZ14:BZ1007,1-alpha/2)</f>
        <v>#NUM!</v>
      </c>
      <c r="CA10" s="84">
        <f t="shared" ref="CA10:CF10" si="62">_xlfn.PERCENTILE.INC(CA14:CA1007,1-alpha/2)</f>
        <v>0.61579710144927535</v>
      </c>
      <c r="CB10" s="84">
        <f t="shared" si="62"/>
        <v>0.76269598943720074</v>
      </c>
      <c r="CC10" s="84">
        <f t="shared" si="62"/>
        <v>0.75</v>
      </c>
      <c r="CD10" s="84">
        <f t="shared" si="62"/>
        <v>0.73403722261989968</v>
      </c>
      <c r="CE10" s="84">
        <f t="shared" si="62"/>
        <v>0.70981580091284502</v>
      </c>
      <c r="CF10" s="84">
        <f t="shared" si="62"/>
        <v>0.76158010563380274</v>
      </c>
      <c r="CG10" s="84"/>
      <c r="CH10" s="83"/>
      <c r="CI10" s="76" t="s">
        <v>39</v>
      </c>
      <c r="CJ10" s="76"/>
      <c r="CK10" s="84">
        <f t="shared" ref="CK10:CP10" si="63">_xlfn.PERCENTILE.INC(CK14:CK1007,1-alpha/2)</f>
        <v>1.8930481283422448E-2</v>
      </c>
      <c r="CL10" s="84">
        <f t="shared" si="63"/>
        <v>0.14563492063492059</v>
      </c>
      <c r="CM10" s="84">
        <f t="shared" si="63"/>
        <v>0.36049465240641654</v>
      </c>
      <c r="CN10" s="84">
        <f t="shared" si="63"/>
        <v>0.5</v>
      </c>
      <c r="CO10" s="84">
        <f t="shared" si="63"/>
        <v>0.5</v>
      </c>
      <c r="CP10" s="84">
        <f t="shared" si="63"/>
        <v>0.4</v>
      </c>
      <c r="CQ10" s="84"/>
    </row>
    <row r="11" spans="1:104" x14ac:dyDescent="0.25">
      <c r="A11" s="23" t="s">
        <v>44</v>
      </c>
      <c r="B11" s="80" t="e">
        <f>B8-B9</f>
        <v>#NUM!</v>
      </c>
      <c r="C11" s="82">
        <f t="shared" ref="C11:H11" si="64">C8-C9</f>
        <v>20.118693747493822</v>
      </c>
      <c r="D11" s="82">
        <f t="shared" si="64"/>
        <v>26.951208156906564</v>
      </c>
      <c r="E11" s="82">
        <f t="shared" si="64"/>
        <v>26.404366588820555</v>
      </c>
      <c r="F11" s="82">
        <f t="shared" si="64"/>
        <v>29.130799761189095</v>
      </c>
      <c r="G11" s="82">
        <f t="shared" si="64"/>
        <v>20.618800188946622</v>
      </c>
      <c r="H11" s="82">
        <f t="shared" si="64"/>
        <v>0</v>
      </c>
      <c r="J11" s="23" t="s">
        <v>44</v>
      </c>
      <c r="K11" s="23">
        <f>K8-K9</f>
        <v>0</v>
      </c>
      <c r="L11" s="23">
        <f t="shared" ref="L11:R11" si="65">L8-L9</f>
        <v>5.0641025641025639</v>
      </c>
      <c r="M11" s="23">
        <f t="shared" si="65"/>
        <v>2.7803819960744658</v>
      </c>
      <c r="N11" s="23">
        <f t="shared" si="65"/>
        <v>8.712121212121211</v>
      </c>
      <c r="O11" s="23">
        <f t="shared" si="65"/>
        <v>0</v>
      </c>
      <c r="P11" s="23">
        <f t="shared" si="65"/>
        <v>7.4496707025969933</v>
      </c>
      <c r="Q11" s="23">
        <f t="shared" si="65"/>
        <v>10.63319530710835</v>
      </c>
      <c r="R11" s="23">
        <f t="shared" si="65"/>
        <v>18.75</v>
      </c>
      <c r="U11" s="23" t="s">
        <v>44</v>
      </c>
      <c r="V11" s="119">
        <f>V8-V9</f>
        <v>3.9525000000000005E-2</v>
      </c>
      <c r="W11" s="119">
        <f t="shared" ref="W11:Y11" si="66">W8-W9</f>
        <v>4.7849999999999976E-2</v>
      </c>
      <c r="X11" s="119">
        <f t="shared" si="66"/>
        <v>3.5599999999999965E-2</v>
      </c>
      <c r="Y11" s="119">
        <f t="shared" si="66"/>
        <v>2.2524999999999989E-2</v>
      </c>
      <c r="Z11" s="119">
        <f t="shared" ref="Z11:AA11" si="67">Z8-Z9</f>
        <v>1.2E-2</v>
      </c>
      <c r="AA11" s="119">
        <f t="shared" si="67"/>
        <v>1.2525000000000001E-2</v>
      </c>
      <c r="AB11" s="83"/>
      <c r="AC11" s="76" t="s">
        <v>44</v>
      </c>
      <c r="AD11" s="76" t="e">
        <f>AD8-AD9</f>
        <v>#NUM!</v>
      </c>
      <c r="AE11" s="84">
        <f t="shared" ref="AE11:AJ11" si="68">AE8-AE9</f>
        <v>2.3122982264894554E-2</v>
      </c>
      <c r="AF11" s="84">
        <f t="shared" si="68"/>
        <v>3.9183528371860656E-2</v>
      </c>
      <c r="AG11" s="84">
        <f t="shared" si="68"/>
        <v>3.1549471307535826E-2</v>
      </c>
      <c r="AH11" s="84">
        <f t="shared" si="68"/>
        <v>2.8016000316837958E-2</v>
      </c>
      <c r="AI11" s="84">
        <f t="shared" si="68"/>
        <v>2.0341086696699456E-2</v>
      </c>
      <c r="AJ11" s="84">
        <f t="shared" si="68"/>
        <v>0</v>
      </c>
      <c r="AK11" s="84"/>
      <c r="AM11" s="76" t="s">
        <v>44</v>
      </c>
      <c r="AN11" s="76" t="e">
        <f>AN8-AN9</f>
        <v>#NUM!</v>
      </c>
      <c r="AO11" s="84">
        <f t="shared" ref="AO11:AT11" si="69">AO8-AO9</f>
        <v>0</v>
      </c>
      <c r="AP11" s="84">
        <f t="shared" si="69"/>
        <v>6.8030359126249537E-3</v>
      </c>
      <c r="AQ11" s="84">
        <f t="shared" si="69"/>
        <v>2.485334979932078E-2</v>
      </c>
      <c r="AR11" s="84">
        <f t="shared" si="69"/>
        <v>2.8949507893862234E-2</v>
      </c>
      <c r="AS11" s="84">
        <f t="shared" si="69"/>
        <v>3.955422928247207E-2</v>
      </c>
      <c r="AT11" s="84">
        <f t="shared" si="69"/>
        <v>3.4785238959467633E-2</v>
      </c>
      <c r="AU11" s="83">
        <f t="shared" ref="AU11" si="70">AU8-AU9</f>
        <v>1.1421847908693038E-2</v>
      </c>
      <c r="AV11" s="83"/>
      <c r="AW11" s="83">
        <f t="shared" ref="AW11:AX11" si="71">AW8-AW9</f>
        <v>12.524999999999999</v>
      </c>
      <c r="AX11" s="83">
        <f t="shared" si="71"/>
        <v>8.5250000000000004</v>
      </c>
      <c r="AY11" s="83"/>
      <c r="AZ11" s="76" t="s">
        <v>44</v>
      </c>
      <c r="BA11" s="76" t="e">
        <f>BA8-BA9</f>
        <v>#NUM!</v>
      </c>
      <c r="BB11" s="84">
        <f t="shared" ref="BB11:BH11" si="72">BB8-BB9</f>
        <v>0.46666666666666673</v>
      </c>
      <c r="BC11" s="84">
        <f t="shared" si="72"/>
        <v>0.51190476190476186</v>
      </c>
      <c r="BD11" s="84">
        <f t="shared" si="72"/>
        <v>0.32611111111111113</v>
      </c>
      <c r="BE11" s="84">
        <f t="shared" si="72"/>
        <v>0.43333333333333335</v>
      </c>
      <c r="BF11" s="84">
        <f t="shared" si="72"/>
        <v>0.66666666666666663</v>
      </c>
      <c r="BG11" s="84">
        <f t="shared" si="72"/>
        <v>1</v>
      </c>
      <c r="BH11" s="84">
        <f t="shared" si="72"/>
        <v>0.19234350349335128</v>
      </c>
      <c r="BI11" s="83"/>
      <c r="BJ11" s="76" t="s">
        <v>44</v>
      </c>
      <c r="BK11" s="84">
        <f t="shared" ref="BK11" si="73">BK8-BK9</f>
        <v>8.7391864036664338E-2</v>
      </c>
      <c r="BL11" s="84">
        <f t="shared" ref="BL11:BN11" si="74">BL8-BL9</f>
        <v>0</v>
      </c>
      <c r="BM11" s="84">
        <f t="shared" si="74"/>
        <v>0.11252145769258279</v>
      </c>
      <c r="BN11" s="84">
        <f t="shared" si="74"/>
        <v>0.18001190303472098</v>
      </c>
      <c r="BQ11" s="23" t="s">
        <v>44</v>
      </c>
      <c r="BR11" s="119">
        <f>BR8-BR9</f>
        <v>6.525815038108318E-2</v>
      </c>
      <c r="BS11" s="119">
        <f t="shared" ref="BS11:BU11" si="75">BS8-BS9</f>
        <v>7.8491034087711908E-2</v>
      </c>
      <c r="BT11" s="119">
        <f t="shared" si="75"/>
        <v>4.5211971191031708E-2</v>
      </c>
      <c r="BU11" s="119">
        <f t="shared" si="75"/>
        <v>7.7190923165930125E-2</v>
      </c>
      <c r="BV11" s="119">
        <f t="shared" ref="BV11:BW11" si="76">BV8-BV9</f>
        <v>0.17397081413210447</v>
      </c>
      <c r="BW11" s="119">
        <f t="shared" si="76"/>
        <v>7.5864490059968787E-2</v>
      </c>
      <c r="BY11" s="76" t="s">
        <v>44</v>
      </c>
      <c r="BZ11" s="76" t="e">
        <f>BZ8-BZ9</f>
        <v>#NUM!</v>
      </c>
      <c r="CA11" s="84">
        <f t="shared" ref="CA11:CF11" si="77">CA8-CA9</f>
        <v>8.9326809701355481E-2</v>
      </c>
      <c r="CB11" s="84">
        <f t="shared" si="77"/>
        <v>0.1019053053145087</v>
      </c>
      <c r="CC11" s="84">
        <f t="shared" si="77"/>
        <v>7.1046655135551751E-2</v>
      </c>
      <c r="CD11" s="84">
        <f t="shared" si="77"/>
        <v>6.9809073340320493E-2</v>
      </c>
      <c r="CE11" s="84">
        <f t="shared" si="77"/>
        <v>0.10205228123296495</v>
      </c>
      <c r="CF11" s="84">
        <f t="shared" si="77"/>
        <v>0.10904844302537164</v>
      </c>
      <c r="CG11" s="84"/>
      <c r="CH11" s="83"/>
      <c r="CI11" s="76" t="s">
        <v>44</v>
      </c>
      <c r="CJ11" s="76"/>
      <c r="CK11" s="84">
        <f t="shared" ref="CK11:CP11" si="78">CK8-CK9</f>
        <v>0</v>
      </c>
      <c r="CL11" s="84">
        <f t="shared" si="78"/>
        <v>5.3342816500711238E-2</v>
      </c>
      <c r="CM11" s="84">
        <f t="shared" si="78"/>
        <v>0.18957509881422926</v>
      </c>
      <c r="CN11" s="84">
        <f t="shared" si="78"/>
        <v>0.20384462029198874</v>
      </c>
      <c r="CO11" s="84">
        <f t="shared" si="78"/>
        <v>0.18875000000000003</v>
      </c>
      <c r="CP11" s="84">
        <f t="shared" si="78"/>
        <v>0.19615384615384618</v>
      </c>
      <c r="CQ11" s="84"/>
      <c r="CS11" s="154" t="s">
        <v>111</v>
      </c>
      <c r="CT11" s="22" t="s">
        <v>43</v>
      </c>
      <c r="CU11" s="20" t="s">
        <v>16</v>
      </c>
      <c r="CV11" s="20" t="s">
        <v>17</v>
      </c>
      <c r="CW11" s="14" t="s">
        <v>18</v>
      </c>
      <c r="CX11" s="14" t="s">
        <v>41</v>
      </c>
      <c r="CY11" s="14" t="s">
        <v>19</v>
      </c>
      <c r="CZ11" s="14" t="s">
        <v>20</v>
      </c>
    </row>
    <row r="12" spans="1:104" x14ac:dyDescent="0.25">
      <c r="A12" s="69" t="s">
        <v>45</v>
      </c>
      <c r="B12" s="86" t="e">
        <f>B10-B8</f>
        <v>#NUM!</v>
      </c>
      <c r="C12" s="87">
        <f t="shared" ref="C12:H12" si="79">C10-C8</f>
        <v>37.177100875669694</v>
      </c>
      <c r="D12" s="87">
        <f t="shared" si="79"/>
        <v>32.894721426711783</v>
      </c>
      <c r="E12" s="87">
        <f t="shared" si="79"/>
        <v>41.254140376225124</v>
      </c>
      <c r="F12" s="87">
        <f t="shared" si="79"/>
        <v>45.882748013578869</v>
      </c>
      <c r="G12" s="87">
        <f t="shared" si="79"/>
        <v>27.880529120241825</v>
      </c>
      <c r="H12" s="87">
        <f t="shared" si="79"/>
        <v>19.823256712381657</v>
      </c>
      <c r="J12" s="69" t="s">
        <v>45</v>
      </c>
      <c r="K12" s="23">
        <f>K10-K8</f>
        <v>0</v>
      </c>
      <c r="L12" s="23">
        <f t="shared" ref="L12:R12" si="80">L10-L8</f>
        <v>10.721611721611696</v>
      </c>
      <c r="M12" s="23">
        <f t="shared" si="80"/>
        <v>4.7095831928996681</v>
      </c>
      <c r="N12" s="23">
        <f t="shared" si="80"/>
        <v>16.287878787878789</v>
      </c>
      <c r="O12" s="23">
        <f t="shared" si="80"/>
        <v>0.97587093089663035</v>
      </c>
      <c r="P12" s="23">
        <f t="shared" si="80"/>
        <v>7.9377579606937338</v>
      </c>
      <c r="Q12" s="23">
        <f t="shared" si="80"/>
        <v>14.758159538117113</v>
      </c>
      <c r="R12" s="23">
        <f t="shared" si="80"/>
        <v>14.583333333333329</v>
      </c>
      <c r="U12" s="69" t="s">
        <v>45</v>
      </c>
      <c r="V12" s="120">
        <f>V10-V8</f>
        <v>3.3624999999999933E-2</v>
      </c>
      <c r="W12" s="120">
        <f t="shared" ref="W12:Y12" si="81">W10-W8</f>
        <v>3.5074999999999967E-2</v>
      </c>
      <c r="X12" s="120">
        <f t="shared" si="81"/>
        <v>3.9274999999999893E-2</v>
      </c>
      <c r="Y12" s="120">
        <f t="shared" si="81"/>
        <v>1.5525000000000011E-2</v>
      </c>
      <c r="Z12" s="120">
        <f t="shared" ref="Z12:AA12" si="82">Z10-Z8</f>
        <v>1.0524999999999993E-2</v>
      </c>
      <c r="AA12" s="120">
        <f t="shared" si="82"/>
        <v>1.8524999999999986E-2</v>
      </c>
      <c r="AB12" s="90"/>
      <c r="AC12" s="85" t="s">
        <v>45</v>
      </c>
      <c r="AD12" s="85" t="e">
        <f>AD10-AD8</f>
        <v>#NUM!</v>
      </c>
      <c r="AE12" s="89">
        <f t="shared" ref="AE12:AJ12" si="83">AE10-AE8</f>
        <v>2.2247264496017168E-2</v>
      </c>
      <c r="AF12" s="89">
        <f t="shared" si="83"/>
        <v>3.5220094102066973E-2</v>
      </c>
      <c r="AG12" s="89">
        <f t="shared" si="83"/>
        <v>4.1446485144135153E-2</v>
      </c>
      <c r="AH12" s="89">
        <f t="shared" si="83"/>
        <v>4.684328459043953E-2</v>
      </c>
      <c r="AI12" s="89">
        <f t="shared" si="83"/>
        <v>2.572868779146225E-2</v>
      </c>
      <c r="AJ12" s="89">
        <f t="shared" si="83"/>
        <v>1.2528859473603181E-2</v>
      </c>
      <c r="AK12" s="89"/>
      <c r="AM12" s="85" t="s">
        <v>45</v>
      </c>
      <c r="AN12" s="85" t="e">
        <f>AN10-AN8</f>
        <v>#NUM!</v>
      </c>
      <c r="AO12" s="89">
        <f t="shared" ref="AO12:AT12" si="84">AO10-AO8</f>
        <v>6.1051809424628985E-3</v>
      </c>
      <c r="AP12" s="89">
        <f t="shared" si="84"/>
        <v>1.6625032497837786E-2</v>
      </c>
      <c r="AQ12" s="89">
        <f t="shared" si="84"/>
        <v>3.0702205756234772E-2</v>
      </c>
      <c r="AR12" s="89">
        <f t="shared" si="84"/>
        <v>3.2665934731106974E-2</v>
      </c>
      <c r="AS12" s="89">
        <f t="shared" si="84"/>
        <v>4.9354225685275518E-2</v>
      </c>
      <c r="AT12" s="89">
        <f t="shared" si="84"/>
        <v>6.6470888491512697E-2</v>
      </c>
      <c r="AU12" s="88">
        <f t="shared" ref="AU12" si="85">AU10-AU8</f>
        <v>1.0311836722195676E-2</v>
      </c>
      <c r="AV12" s="90"/>
      <c r="AW12" s="88">
        <f t="shared" ref="AW12:AX12" si="86">AW10-AW8</f>
        <v>18.524999999999991</v>
      </c>
      <c r="AX12" s="88">
        <f t="shared" si="86"/>
        <v>8</v>
      </c>
      <c r="AY12" s="90"/>
      <c r="AZ12" s="85" t="s">
        <v>45</v>
      </c>
      <c r="BA12" s="85" t="e">
        <f>BA10-BA8</f>
        <v>#NUM!</v>
      </c>
      <c r="BB12" s="89">
        <f t="shared" ref="BB12:BH12" si="87">BB10-BB8</f>
        <v>0.19999999999999996</v>
      </c>
      <c r="BC12" s="89">
        <f t="shared" si="87"/>
        <v>0.15476190476190477</v>
      </c>
      <c r="BD12" s="89">
        <f t="shared" si="87"/>
        <v>0.19999999999999996</v>
      </c>
      <c r="BE12" s="89">
        <f t="shared" si="87"/>
        <v>0.16666666666666663</v>
      </c>
      <c r="BF12" s="89">
        <f t="shared" si="87"/>
        <v>0.33333333333333337</v>
      </c>
      <c r="BG12" s="89">
        <f t="shared" si="87"/>
        <v>0</v>
      </c>
      <c r="BH12" s="89">
        <f t="shared" si="87"/>
        <v>0.14590277777777771</v>
      </c>
      <c r="BI12" s="90"/>
      <c r="BJ12" s="85" t="s">
        <v>45</v>
      </c>
      <c r="BK12" s="89">
        <f t="shared" ref="BK12" si="88">BK10-BK8</f>
        <v>0.12897399886934771</v>
      </c>
      <c r="BL12" s="89">
        <f t="shared" ref="BL12:BN12" si="89">BL10-BL8</f>
        <v>0</v>
      </c>
      <c r="BM12" s="89">
        <f t="shared" si="89"/>
        <v>0.16523669878508562</v>
      </c>
      <c r="BN12" s="89">
        <f t="shared" si="89"/>
        <v>0.1251785953933634</v>
      </c>
      <c r="BQ12" s="69" t="s">
        <v>45</v>
      </c>
      <c r="BR12" s="120">
        <f>BR10-BR8</f>
        <v>6.9857845982662203E-2</v>
      </c>
      <c r="BS12" s="120">
        <f t="shared" ref="BS12:BU12" si="90">BS10-BS8</f>
        <v>5.213309975097713E-2</v>
      </c>
      <c r="BT12" s="120">
        <f t="shared" si="90"/>
        <v>4.687991291067295E-2</v>
      </c>
      <c r="BU12" s="120">
        <f t="shared" si="90"/>
        <v>7.4438385419213993E-2</v>
      </c>
      <c r="BV12" s="120">
        <f t="shared" ref="BV12:BW12" si="91">BV10-BV8</f>
        <v>0.15887717121588085</v>
      </c>
      <c r="BW12" s="120">
        <f t="shared" si="91"/>
        <v>0.12592321584257021</v>
      </c>
      <c r="BY12" s="85" t="s">
        <v>45</v>
      </c>
      <c r="BZ12" s="85" t="e">
        <f>BZ10-BZ8</f>
        <v>#NUM!</v>
      </c>
      <c r="CA12" s="89">
        <f t="shared" ref="CA12:CF12" si="92">CA10-CA8</f>
        <v>7.3269197356675031E-2</v>
      </c>
      <c r="CB12" s="89">
        <f t="shared" si="92"/>
        <v>7.25979902538606E-2</v>
      </c>
      <c r="CC12" s="89">
        <f t="shared" si="92"/>
        <v>5.9333091699891316E-2</v>
      </c>
      <c r="CD12" s="89">
        <f t="shared" si="92"/>
        <v>7.5678009369382071E-2</v>
      </c>
      <c r="CE12" s="89">
        <f t="shared" si="92"/>
        <v>8.8683424517310705E-2</v>
      </c>
      <c r="CF12" s="89">
        <f t="shared" si="92"/>
        <v>0.13072213879890726</v>
      </c>
      <c r="CG12" s="89"/>
      <c r="CH12" s="90"/>
      <c r="CI12" s="85" t="s">
        <v>45</v>
      </c>
      <c r="CJ12" s="85"/>
      <c r="CK12" s="89">
        <f t="shared" ref="CK12:CP12" si="93">CK10-CK8</f>
        <v>1.8930481283422448E-2</v>
      </c>
      <c r="CL12" s="89">
        <f t="shared" si="93"/>
        <v>9.2292104134209352E-2</v>
      </c>
      <c r="CM12" s="89">
        <f t="shared" si="93"/>
        <v>0.1502673796791438</v>
      </c>
      <c r="CN12" s="89">
        <f t="shared" si="93"/>
        <v>0.18301435406698563</v>
      </c>
      <c r="CO12" s="89">
        <f t="shared" si="93"/>
        <v>0.21999999999999997</v>
      </c>
      <c r="CP12" s="89">
        <f t="shared" si="93"/>
        <v>0.20384615384615384</v>
      </c>
      <c r="CQ12" s="89"/>
      <c r="CS12" s="145" t="str">
        <f>CS3</f>
        <v>Sterile</v>
      </c>
      <c r="CT12" s="16"/>
      <c r="CU12" s="16">
        <v>1.2058123668400846E-2</v>
      </c>
      <c r="CV12" s="16">
        <v>3.5544974304394149E-2</v>
      </c>
      <c r="CW12" s="16">
        <v>0.11576022416644949</v>
      </c>
      <c r="CX12" s="16">
        <v>0.23973554737308692</v>
      </c>
      <c r="CY12" s="16">
        <v>0.33009402911278768</v>
      </c>
      <c r="CZ12" s="16">
        <v>0.55327194960922099</v>
      </c>
    </row>
    <row r="13" spans="1:104" x14ac:dyDescent="0.25">
      <c r="B13" s="80"/>
      <c r="C13" s="82"/>
      <c r="D13" s="82"/>
      <c r="E13" s="82"/>
      <c r="F13" s="82"/>
      <c r="G13" s="82"/>
      <c r="H13" s="82"/>
      <c r="CS13" s="145" t="str">
        <f t="shared" ref="CS13" si="94">CS4</f>
        <v>Inactive</v>
      </c>
      <c r="CT13" s="16"/>
      <c r="CU13" s="16">
        <v>0.61747487622684527</v>
      </c>
      <c r="CV13" s="16">
        <v>0.2049627868523072</v>
      </c>
      <c r="CW13" s="16">
        <v>0.12136685896262409</v>
      </c>
      <c r="CX13" s="16">
        <v>8.0900707024210941E-2</v>
      </c>
      <c r="CY13" s="16">
        <v>0.11272419203619197</v>
      </c>
      <c r="CZ13" s="16">
        <v>0.10226884311193213</v>
      </c>
    </row>
    <row r="14" spans="1:104" x14ac:dyDescent="0.25">
      <c r="C14" s="21">
        <v>28.571428571428573</v>
      </c>
      <c r="D14" s="21">
        <v>52.02312138728324</v>
      </c>
      <c r="E14" s="21">
        <v>58.479532163742689</v>
      </c>
      <c r="F14" s="21">
        <v>53.191489361702125</v>
      </c>
      <c r="G14" s="21">
        <v>25.806451612903224</v>
      </c>
      <c r="H14" s="21">
        <v>21.739130434782609</v>
      </c>
      <c r="K14" s="23">
        <v>0</v>
      </c>
      <c r="L14" s="23">
        <v>1.7857142857142856</v>
      </c>
      <c r="M14" s="23">
        <v>12.060301507537687</v>
      </c>
      <c r="N14" s="23">
        <v>23.076923076923077</v>
      </c>
      <c r="O14" s="23">
        <v>0</v>
      </c>
      <c r="P14" s="23">
        <v>14.736842105263156</v>
      </c>
      <c r="Q14" s="23">
        <v>17.142857142857142</v>
      </c>
      <c r="R14" s="23">
        <v>30.434782608695656</v>
      </c>
      <c r="V14" s="23">
        <v>0.184</v>
      </c>
      <c r="W14" s="23">
        <v>0.2</v>
      </c>
      <c r="X14" s="23">
        <v>0.39600000000000002</v>
      </c>
      <c r="Y14" s="23">
        <v>0.13400000000000001</v>
      </c>
      <c r="Z14" s="23">
        <v>3.5000000000000003E-2</v>
      </c>
      <c r="AA14" s="23">
        <v>5.0999999999999997E-2</v>
      </c>
      <c r="AE14" s="23">
        <v>5.1428571428571428E-2</v>
      </c>
      <c r="AF14" s="23">
        <v>6.9364161849710976E-2</v>
      </c>
      <c r="AG14" s="23">
        <v>5.8479532163742687E-2</v>
      </c>
      <c r="AH14" s="23">
        <v>6.3829787234042548E-2</v>
      </c>
      <c r="AI14" s="23">
        <v>3.870967741935484E-2</v>
      </c>
      <c r="AJ14" s="23">
        <v>1.4492753623188406E-2</v>
      </c>
      <c r="AO14" s="23">
        <v>0</v>
      </c>
      <c r="AP14" s="23">
        <v>6.3291139240506328E-3</v>
      </c>
      <c r="AQ14" s="23">
        <v>1.3986013986013986E-2</v>
      </c>
      <c r="AR14" s="23">
        <v>5.3030303030303032E-2</v>
      </c>
      <c r="AS14" s="23">
        <v>8.4112149532710276E-2</v>
      </c>
      <c r="AT14" s="23">
        <v>6.6666666666666666E-2</v>
      </c>
      <c r="AU14" s="23">
        <v>3.0065359477124184E-2</v>
      </c>
      <c r="AW14" s="100">
        <v>51</v>
      </c>
      <c r="AX14" s="100">
        <v>23</v>
      </c>
      <c r="BB14" s="23">
        <v>1</v>
      </c>
      <c r="BC14" s="23">
        <v>0.91666666666666663</v>
      </c>
      <c r="BD14" s="23">
        <v>0.625</v>
      </c>
      <c r="BE14" s="23">
        <v>0.77777777777777779</v>
      </c>
      <c r="BF14" s="23">
        <v>0.25</v>
      </c>
      <c r="BG14" s="23">
        <v>0.66666666666666663</v>
      </c>
      <c r="BH14" s="23">
        <v>0.75609756097560976</v>
      </c>
      <c r="BK14" s="23">
        <v>7.4999999999999997E-2</v>
      </c>
      <c r="BL14" s="23">
        <v>0</v>
      </c>
      <c r="BM14" s="23">
        <v>0.29166666666666669</v>
      </c>
      <c r="BN14" s="23">
        <v>0.6333333333333333</v>
      </c>
      <c r="BR14" s="23">
        <v>0.65217391304347827</v>
      </c>
      <c r="BS14" s="23">
        <v>0.53</v>
      </c>
      <c r="BT14" s="23">
        <v>0.71212121212121215</v>
      </c>
      <c r="BU14" s="23">
        <v>0.58955223880597019</v>
      </c>
      <c r="BV14" s="23">
        <v>0.74285714285714288</v>
      </c>
      <c r="BW14" s="23">
        <v>0.15686274509803921</v>
      </c>
      <c r="CA14" s="23">
        <v>0.54545454545454541</v>
      </c>
      <c r="CB14" s="23">
        <v>0.66455696202531644</v>
      </c>
      <c r="CC14" s="23">
        <v>0.67132867132867136</v>
      </c>
      <c r="CD14" s="23">
        <v>0.6742424242424242</v>
      </c>
      <c r="CE14" s="23">
        <v>0.64485981308411211</v>
      </c>
      <c r="CF14" s="23">
        <v>0.73333333333333328</v>
      </c>
      <c r="CK14" s="23">
        <v>0</v>
      </c>
      <c r="CL14" s="23">
        <v>2.9411764705882353E-2</v>
      </c>
      <c r="CM14" s="23">
        <v>8.6956521739130432E-2</v>
      </c>
      <c r="CN14" s="23">
        <v>0.26923076923076922</v>
      </c>
      <c r="CO14" s="23">
        <v>0.45454545454545453</v>
      </c>
      <c r="CP14" s="23">
        <v>0.3125</v>
      </c>
      <c r="CS14" s="32"/>
      <c r="CT14" s="16"/>
      <c r="CU14" s="16">
        <v>0.20282018658001141</v>
      </c>
      <c r="CV14" s="16">
        <v>0.50336197273536487</v>
      </c>
      <c r="CW14" s="16">
        <v>0.49946167447855128</v>
      </c>
      <c r="CX14" s="16">
        <v>0.41671543654609244</v>
      </c>
      <c r="CY14" s="16">
        <v>0.36108621387295931</v>
      </c>
      <c r="CZ14" s="16">
        <v>0.22043088476283082</v>
      </c>
    </row>
    <row r="15" spans="1:104" x14ac:dyDescent="0.25">
      <c r="C15" s="21">
        <v>23.391812865497077</v>
      </c>
      <c r="D15" s="21">
        <v>40.697674418604649</v>
      </c>
      <c r="E15" s="21">
        <v>46.783625730994153</v>
      </c>
      <c r="F15" s="21">
        <v>78.94736842105263</v>
      </c>
      <c r="G15" s="21">
        <v>18.9873417721519</v>
      </c>
      <c r="H15" s="21">
        <v>0</v>
      </c>
      <c r="K15" s="23">
        <v>0</v>
      </c>
      <c r="L15" s="23">
        <v>2</v>
      </c>
      <c r="M15" s="23">
        <v>10.344827586206897</v>
      </c>
      <c r="N15" s="23">
        <v>4.7619047619047619</v>
      </c>
      <c r="O15" s="23">
        <v>0</v>
      </c>
      <c r="P15" s="23">
        <v>14.285714285714285</v>
      </c>
      <c r="Q15" s="23">
        <v>23.076923076923077</v>
      </c>
      <c r="R15" s="23">
        <v>21.739130434782609</v>
      </c>
      <c r="V15" s="23">
        <v>0.20499999999999999</v>
      </c>
      <c r="W15" s="23">
        <v>0.214</v>
      </c>
      <c r="X15" s="23">
        <v>0.377</v>
      </c>
      <c r="Y15" s="23">
        <v>0.13300000000000001</v>
      </c>
      <c r="Z15" s="23">
        <v>2.3E-2</v>
      </c>
      <c r="AA15" s="23">
        <v>4.8000000000000001E-2</v>
      </c>
      <c r="AE15" s="23">
        <v>4.0935672514619881E-2</v>
      </c>
      <c r="AF15" s="23">
        <v>4.6511627906976744E-2</v>
      </c>
      <c r="AG15" s="23">
        <v>8.771929824561403E-2</v>
      </c>
      <c r="AH15" s="23">
        <v>7.8947368421052627E-2</v>
      </c>
      <c r="AI15" s="23">
        <v>1.8987341772151899E-2</v>
      </c>
      <c r="AJ15" s="23">
        <v>0</v>
      </c>
      <c r="AO15" s="23">
        <v>0</v>
      </c>
      <c r="AP15" s="23">
        <v>6.4935064935064939E-3</v>
      </c>
      <c r="AQ15" s="23">
        <v>0</v>
      </c>
      <c r="AR15" s="23">
        <v>2.9411764705882353E-2</v>
      </c>
      <c r="AS15" s="23">
        <v>2.7027027027027029E-2</v>
      </c>
      <c r="AT15" s="23">
        <v>3.4482758620689655E-2</v>
      </c>
      <c r="AU15" s="23">
        <v>1.3386880856760375E-2</v>
      </c>
      <c r="AW15" s="100">
        <v>48</v>
      </c>
      <c r="AX15" s="100">
        <v>10</v>
      </c>
      <c r="BB15" s="23">
        <v>0.83333333333333337</v>
      </c>
      <c r="BC15" s="23">
        <v>0.33333333333333331</v>
      </c>
      <c r="BD15" s="23">
        <v>0.91666666666666663</v>
      </c>
      <c r="BE15" s="23">
        <v>0.6</v>
      </c>
      <c r="BF15" s="23">
        <v>0.5</v>
      </c>
      <c r="BH15" s="23">
        <v>0.72727272727272729</v>
      </c>
      <c r="BK15" s="23">
        <v>0.17073170731707318</v>
      </c>
      <c r="BL15" s="23">
        <v>0</v>
      </c>
      <c r="BM15" s="23">
        <v>0.26829268292682928</v>
      </c>
      <c r="BN15" s="23">
        <v>0.56097560975609762</v>
      </c>
      <c r="BR15" s="23">
        <v>0.62439024390243902</v>
      </c>
      <c r="BS15" s="23">
        <v>0.5</v>
      </c>
      <c r="BT15" s="23">
        <v>0.70026525198938994</v>
      </c>
      <c r="BU15" s="23">
        <v>0.61654135338345861</v>
      </c>
      <c r="BV15" s="23">
        <v>0.52173913043478259</v>
      </c>
      <c r="BW15" s="23">
        <v>0.14583333333333334</v>
      </c>
      <c r="CA15" s="23">
        <v>0.55279503105590067</v>
      </c>
      <c r="CB15" s="23">
        <v>0.69480519480519476</v>
      </c>
      <c r="CC15" s="23">
        <v>0.72440944881889768</v>
      </c>
      <c r="CD15" s="23">
        <v>0.63970588235294112</v>
      </c>
      <c r="CE15" s="23">
        <v>0.54054054054054057</v>
      </c>
      <c r="CF15" s="23">
        <v>0.51724137931034486</v>
      </c>
      <c r="CK15" s="23">
        <v>0</v>
      </c>
      <c r="CL15" s="23">
        <v>0.05</v>
      </c>
      <c r="CM15" s="23">
        <v>0</v>
      </c>
      <c r="CN15" s="23">
        <v>0.2857142857142857</v>
      </c>
      <c r="CO15" s="23">
        <v>0.32142857142857145</v>
      </c>
      <c r="CP15" s="23">
        <v>0.16666666666666666</v>
      </c>
      <c r="CS15" s="32"/>
      <c r="CT15" s="16"/>
      <c r="CU15" s="16">
        <v>0.1350762086265693</v>
      </c>
      <c r="CV15" s="16">
        <v>0.17712152474015133</v>
      </c>
      <c r="CW15" s="16">
        <v>0.16210237997035751</v>
      </c>
      <c r="CX15" s="16">
        <v>0.16534590521110201</v>
      </c>
      <c r="CY15" s="16">
        <v>0.11874268742439051</v>
      </c>
      <c r="CZ15" s="16">
        <v>9.0534788154135404E-2</v>
      </c>
    </row>
    <row r="16" spans="1:104" x14ac:dyDescent="0.25">
      <c r="C16" s="21">
        <v>57.803468208092482</v>
      </c>
      <c r="D16" s="21">
        <v>47.904191616766468</v>
      </c>
      <c r="E16" s="21">
        <v>48.648648648648646</v>
      </c>
      <c r="F16" s="21">
        <v>26.315789473684209</v>
      </c>
      <c r="G16" s="21">
        <v>20.547945205479451</v>
      </c>
      <c r="H16" s="21">
        <v>7.1942446043165464</v>
      </c>
      <c r="K16" s="23">
        <v>0</v>
      </c>
      <c r="L16" s="23">
        <v>11.76470588235294</v>
      </c>
      <c r="M16" s="23">
        <v>6.9364161849710975</v>
      </c>
      <c r="N16" s="23">
        <v>7.1428571428571423</v>
      </c>
      <c r="O16" s="23">
        <v>0</v>
      </c>
      <c r="P16" s="23">
        <v>17.045454545454543</v>
      </c>
      <c r="Q16" s="23">
        <v>24.324324324324326</v>
      </c>
      <c r="R16" s="23">
        <v>12.5</v>
      </c>
      <c r="V16" s="23">
        <v>0.20899999999999999</v>
      </c>
      <c r="W16" s="23">
        <v>0.19900000000000001</v>
      </c>
      <c r="X16" s="23">
        <v>0.38400000000000001</v>
      </c>
      <c r="Y16" s="23">
        <v>0.14799999999999999</v>
      </c>
      <c r="Z16" s="23">
        <v>3.1E-2</v>
      </c>
      <c r="AA16" s="23">
        <v>2.9000000000000001E-2</v>
      </c>
      <c r="AE16" s="23">
        <v>1.7341040462427744E-2</v>
      </c>
      <c r="AF16" s="23">
        <v>6.5868263473053898E-2</v>
      </c>
      <c r="AG16" s="23">
        <v>3.783783783783784E-2</v>
      </c>
      <c r="AH16" s="23">
        <v>2.6315789473684209E-2</v>
      </c>
      <c r="AI16" s="23">
        <v>2.0547945205479451E-2</v>
      </c>
      <c r="AJ16" s="23">
        <v>0</v>
      </c>
      <c r="AO16" s="23">
        <v>5.9171597633136093E-3</v>
      </c>
      <c r="AP16" s="23">
        <v>0</v>
      </c>
      <c r="AQ16" s="23">
        <v>1.8292682926829267E-2</v>
      </c>
      <c r="AR16" s="23">
        <v>4.6511627906976744E-2</v>
      </c>
      <c r="AS16" s="23">
        <v>2.2988505747126436E-2</v>
      </c>
      <c r="AT16" s="23">
        <v>3.0303030303030304E-2</v>
      </c>
      <c r="AU16" s="23">
        <v>1.8372703412073491E-2</v>
      </c>
      <c r="AW16" s="100">
        <v>29</v>
      </c>
      <c r="AX16" s="100">
        <v>14</v>
      </c>
      <c r="BB16" s="23">
        <v>1</v>
      </c>
      <c r="BC16" s="23">
        <v>0.88888888888888884</v>
      </c>
      <c r="BD16" s="23">
        <v>1</v>
      </c>
      <c r="BE16" s="23">
        <v>1</v>
      </c>
      <c r="BF16" s="23">
        <v>0.66666666666666663</v>
      </c>
      <c r="BH16" s="23">
        <v>0.90476190476190477</v>
      </c>
      <c r="BK16" s="23">
        <v>0.24</v>
      </c>
      <c r="BL16" s="23">
        <v>0</v>
      </c>
      <c r="BM16" s="23">
        <v>0.32</v>
      </c>
      <c r="BN16" s="23">
        <v>0.44</v>
      </c>
      <c r="BR16" s="23">
        <v>0.65071770334928225</v>
      </c>
      <c r="BS16" s="23">
        <v>0.48743718592964824</v>
      </c>
      <c r="BT16" s="23">
        <v>0.76822916666666663</v>
      </c>
      <c r="BU16" s="23">
        <v>0.6216216216216216</v>
      </c>
      <c r="BV16" s="23">
        <v>0.61290322580645162</v>
      </c>
      <c r="BW16" s="23">
        <v>6.8965517241379309E-2</v>
      </c>
      <c r="CA16" s="23">
        <v>0.52662721893491127</v>
      </c>
      <c r="CB16" s="23">
        <v>0.70748299319727892</v>
      </c>
      <c r="CC16" s="23">
        <v>0.71341463414634143</v>
      </c>
      <c r="CD16" s="23">
        <v>0.70542635658914732</v>
      </c>
      <c r="CE16" s="23">
        <v>0.66666666666666663</v>
      </c>
      <c r="CF16" s="23">
        <v>0.66666666666666663</v>
      </c>
      <c r="CK16" s="23">
        <v>1.8181818181818181E-2</v>
      </c>
      <c r="CL16" s="23">
        <v>7.407407407407407E-2</v>
      </c>
      <c r="CM16" s="23">
        <v>0.1875</v>
      </c>
      <c r="CN16" s="23">
        <v>0.33333333333333331</v>
      </c>
      <c r="CO16" s="23">
        <v>0.15789473684210525</v>
      </c>
      <c r="CP16" s="23">
        <v>0.33333333333333331</v>
      </c>
      <c r="CS16" s="32"/>
      <c r="CT16" s="16"/>
      <c r="CU16" s="16">
        <v>2.700641925341402E-4</v>
      </c>
      <c r="CV16" s="16">
        <v>1.4444078196500999E-2</v>
      </c>
      <c r="CW16" s="16">
        <v>3.6713189209537457E-2</v>
      </c>
      <c r="CX16" s="16">
        <v>4.4871697490287674E-2</v>
      </c>
      <c r="CY16" s="16">
        <v>5.5995241289875666E-2</v>
      </c>
      <c r="CZ16" s="16">
        <v>3.0601068505990807E-2</v>
      </c>
    </row>
    <row r="17" spans="3:104" x14ac:dyDescent="0.25">
      <c r="C17" s="21">
        <v>0</v>
      </c>
      <c r="D17" s="21">
        <v>12.820512820512821</v>
      </c>
      <c r="E17" s="21">
        <v>55.865921787709496</v>
      </c>
      <c r="F17" s="21">
        <v>16.483516483516482</v>
      </c>
      <c r="G17" s="21">
        <v>0</v>
      </c>
      <c r="H17" s="21">
        <v>6.8493150684931505</v>
      </c>
      <c r="K17" s="23">
        <v>0</v>
      </c>
      <c r="L17" s="23">
        <v>0</v>
      </c>
      <c r="M17" s="23">
        <v>7.1428571428571423</v>
      </c>
      <c r="N17" s="23">
        <v>0</v>
      </c>
      <c r="O17" s="23">
        <v>0</v>
      </c>
      <c r="P17" s="23">
        <v>21.111111111111111</v>
      </c>
      <c r="Q17" s="23">
        <v>10.869565217391305</v>
      </c>
      <c r="R17" s="23">
        <v>25</v>
      </c>
      <c r="V17" s="23">
        <v>0.20100000000000001</v>
      </c>
      <c r="W17" s="23">
        <v>0.218</v>
      </c>
      <c r="X17" s="23">
        <v>0.371</v>
      </c>
      <c r="Y17" s="23">
        <v>0.13600000000000001</v>
      </c>
      <c r="Z17" s="23">
        <v>2.8000000000000001E-2</v>
      </c>
      <c r="AA17" s="23">
        <v>4.5999999999999999E-2</v>
      </c>
      <c r="AE17" s="23">
        <v>3.2608695652173912E-2</v>
      </c>
      <c r="AF17" s="23">
        <v>4.4871794871794872E-2</v>
      </c>
      <c r="AG17" s="23">
        <v>7.2625698324022353E-2</v>
      </c>
      <c r="AH17" s="23">
        <v>6.043956043956044E-2</v>
      </c>
      <c r="AI17" s="23">
        <v>4.5751633986928102E-2</v>
      </c>
      <c r="AJ17" s="23">
        <v>1.3698630136986301E-2</v>
      </c>
      <c r="AO17" s="23">
        <v>0</v>
      </c>
      <c r="AP17" s="23">
        <v>6.9444444444444441E-3</v>
      </c>
      <c r="AQ17" s="23">
        <v>3.4965034965034968E-2</v>
      </c>
      <c r="AR17" s="23">
        <v>2.9629629629629631E-2</v>
      </c>
      <c r="AS17" s="23">
        <v>1.0416666666666666E-2</v>
      </c>
      <c r="AT17" s="23">
        <v>1.6949152542372881E-2</v>
      </c>
      <c r="AU17" s="23">
        <v>1.5936254980079681E-2</v>
      </c>
      <c r="AW17" s="100">
        <v>46</v>
      </c>
      <c r="AX17" s="100">
        <v>12</v>
      </c>
      <c r="BB17" s="23">
        <v>0.75</v>
      </c>
      <c r="BC17" s="23">
        <v>0.8571428571428571</v>
      </c>
      <c r="BD17" s="23">
        <v>0.5714285714285714</v>
      </c>
      <c r="BE17" s="23">
        <v>0.75</v>
      </c>
      <c r="BF17" s="23">
        <v>1</v>
      </c>
      <c r="BG17" s="23">
        <v>0</v>
      </c>
      <c r="BH17" s="23">
        <v>0.73333333333333328</v>
      </c>
      <c r="BK17" s="23">
        <v>9.0909090909090912E-2</v>
      </c>
      <c r="BL17" s="23">
        <v>0</v>
      </c>
      <c r="BM17" s="23">
        <v>0.43636363636363634</v>
      </c>
      <c r="BN17" s="23">
        <v>0.47272727272727272</v>
      </c>
      <c r="BR17" s="23">
        <v>0.62686567164179108</v>
      </c>
      <c r="BS17" s="23">
        <v>0.48165137614678899</v>
      </c>
      <c r="BT17" s="23">
        <v>0.6846361185983828</v>
      </c>
      <c r="BU17" s="23">
        <v>0.625</v>
      </c>
      <c r="BV17" s="23">
        <v>0.5</v>
      </c>
      <c r="BW17" s="23">
        <v>8.6956521739130432E-2</v>
      </c>
      <c r="CA17" s="23">
        <v>0.53409090909090906</v>
      </c>
      <c r="CB17" s="23">
        <v>0.70138888888888884</v>
      </c>
      <c r="CC17" s="23">
        <v>0.64335664335664333</v>
      </c>
      <c r="CD17" s="23">
        <v>0.6074074074074074</v>
      </c>
      <c r="CE17" s="23">
        <v>0.58333333333333337</v>
      </c>
      <c r="CF17" s="23">
        <v>0.55932203389830504</v>
      </c>
      <c r="CK17" s="23">
        <v>0</v>
      </c>
      <c r="CL17" s="23">
        <v>2.8571428571428571E-2</v>
      </c>
      <c r="CM17" s="23">
        <v>0.23333333333333334</v>
      </c>
      <c r="CN17" s="23">
        <v>0.31818181818181818</v>
      </c>
      <c r="CO17" s="23">
        <v>0.25925925925925924</v>
      </c>
      <c r="CP17" s="23">
        <v>4.7619047619047616E-2</v>
      </c>
      <c r="CS17" s="46"/>
      <c r="CT17" s="18"/>
      <c r="CU17" s="18">
        <v>3.2300540705639126E-2</v>
      </c>
      <c r="CV17" s="18">
        <v>6.4564663171281733E-2</v>
      </c>
      <c r="CW17" s="18">
        <v>6.4595673212480068E-2</v>
      </c>
      <c r="CX17" s="18">
        <v>5.2430706355220402E-2</v>
      </c>
      <c r="CY17" s="18">
        <v>2.1357636263795155E-2</v>
      </c>
      <c r="CZ17" s="18">
        <v>2.8924658558899274E-3</v>
      </c>
    </row>
    <row r="18" spans="3:104" x14ac:dyDescent="0.25">
      <c r="C18" s="21">
        <v>17.341040462427745</v>
      </c>
      <c r="D18" s="21">
        <v>85.365853658536579</v>
      </c>
      <c r="E18" s="21">
        <v>64.516129032258064</v>
      </c>
      <c r="F18" s="21">
        <v>46.875</v>
      </c>
      <c r="G18" s="21">
        <v>19.35483870967742</v>
      </c>
      <c r="H18" s="21">
        <v>7.6923076923076925</v>
      </c>
      <c r="K18" s="23">
        <v>0</v>
      </c>
      <c r="L18" s="23">
        <v>2.3809523809523809</v>
      </c>
      <c r="M18" s="23">
        <v>8.6705202312138727</v>
      </c>
      <c r="N18" s="23">
        <v>7.6923076923076925</v>
      </c>
      <c r="O18" s="23">
        <v>0</v>
      </c>
      <c r="P18" s="23">
        <v>13.675213675213676</v>
      </c>
      <c r="Q18" s="23">
        <v>19.444444444444446</v>
      </c>
      <c r="R18" s="23">
        <v>0</v>
      </c>
      <c r="V18" s="23">
        <v>0.20300000000000001</v>
      </c>
      <c r="W18" s="23">
        <v>0.221</v>
      </c>
      <c r="X18" s="23">
        <v>0.34699999999999998</v>
      </c>
      <c r="Y18" s="23">
        <v>0.155</v>
      </c>
      <c r="Z18" s="23">
        <v>0.03</v>
      </c>
      <c r="AA18" s="23">
        <v>4.3999999999999997E-2</v>
      </c>
      <c r="AE18" s="23">
        <v>2.8901734104046242E-2</v>
      </c>
      <c r="AF18" s="23">
        <v>5.4878048780487805E-2</v>
      </c>
      <c r="AG18" s="23">
        <v>6.9892473118279563E-2</v>
      </c>
      <c r="AH18" s="23">
        <v>7.8125E-2</v>
      </c>
      <c r="AI18" s="23">
        <v>6.4516129032258064E-3</v>
      </c>
      <c r="AJ18" s="23">
        <v>7.6923076923076927E-3</v>
      </c>
      <c r="AO18" s="23">
        <v>0</v>
      </c>
      <c r="AP18" s="23">
        <v>1.3333333333333334E-2</v>
      </c>
      <c r="AQ18" s="23">
        <v>4.8275862068965517E-2</v>
      </c>
      <c r="AR18" s="23">
        <v>3.0534351145038167E-2</v>
      </c>
      <c r="AS18" s="23">
        <v>6.4814814814814811E-2</v>
      </c>
      <c r="AT18" s="23">
        <v>7.5471698113207544E-2</v>
      </c>
      <c r="AU18" s="23">
        <v>3.1872509960159362E-2</v>
      </c>
      <c r="AW18" s="100">
        <v>44</v>
      </c>
      <c r="AX18" s="100">
        <v>24</v>
      </c>
      <c r="BB18" s="23">
        <v>0.33333333333333331</v>
      </c>
      <c r="BC18" s="23">
        <v>0.66666666666666663</v>
      </c>
      <c r="BD18" s="23">
        <v>0.66666666666666663</v>
      </c>
      <c r="BE18" s="23">
        <v>0.75</v>
      </c>
      <c r="BF18" s="23">
        <v>1</v>
      </c>
      <c r="BG18" s="23">
        <v>1</v>
      </c>
      <c r="BH18" s="23">
        <v>0.67647058823529416</v>
      </c>
      <c r="BK18" s="23">
        <v>0.27586206896551724</v>
      </c>
      <c r="BL18" s="23">
        <v>0</v>
      </c>
      <c r="BM18" s="23">
        <v>0.25862068965517243</v>
      </c>
      <c r="BN18" s="23">
        <v>0.46551724137931033</v>
      </c>
      <c r="BR18" s="23">
        <v>0.53201970443349755</v>
      </c>
      <c r="BS18" s="23">
        <v>0.49773755656108598</v>
      </c>
      <c r="BT18" s="23">
        <v>0.72622478386167144</v>
      </c>
      <c r="BU18" s="23">
        <v>0.61290322580645162</v>
      </c>
      <c r="BV18" s="23">
        <v>0.8</v>
      </c>
      <c r="BW18" s="23">
        <v>0.11363636363636363</v>
      </c>
      <c r="CA18" s="23">
        <v>0.49397590361445781</v>
      </c>
      <c r="CB18" s="23">
        <v>0.66</v>
      </c>
      <c r="CC18" s="23">
        <v>0.68965517241379315</v>
      </c>
      <c r="CD18" s="23">
        <v>0.67938931297709926</v>
      </c>
      <c r="CE18" s="23">
        <v>0.69444444444444442</v>
      </c>
      <c r="CF18" s="23">
        <v>0.67924528301886788</v>
      </c>
      <c r="CK18" s="23">
        <v>0</v>
      </c>
      <c r="CL18" s="23">
        <v>6.9767441860465115E-2</v>
      </c>
      <c r="CM18" s="23">
        <v>0.22222222222222221</v>
      </c>
      <c r="CN18" s="23">
        <v>0.4375</v>
      </c>
      <c r="CO18" s="23">
        <v>0.32</v>
      </c>
      <c r="CP18" s="23">
        <v>0.19047619047619047</v>
      </c>
    </row>
    <row r="19" spans="3:104" x14ac:dyDescent="0.25">
      <c r="C19" s="21">
        <v>32.608695652173914</v>
      </c>
      <c r="D19" s="21">
        <v>31.645569620253166</v>
      </c>
      <c r="E19" s="21">
        <v>71.823204419889507</v>
      </c>
      <c r="F19" s="21">
        <v>45.714285714285715</v>
      </c>
      <c r="G19" s="21">
        <v>12.820512820512821</v>
      </c>
      <c r="H19" s="21">
        <v>6.8493150684931505</v>
      </c>
      <c r="K19" s="23">
        <v>0</v>
      </c>
      <c r="L19" s="23">
        <v>2.3809523809523809</v>
      </c>
      <c r="M19" s="23">
        <v>3.7234042553191489</v>
      </c>
      <c r="N19" s="23">
        <v>7.1428571428571423</v>
      </c>
      <c r="O19" s="23">
        <v>0</v>
      </c>
      <c r="P19" s="23">
        <v>15.09433962264151</v>
      </c>
      <c r="Q19" s="23">
        <v>24.390243902439025</v>
      </c>
      <c r="R19" s="23">
        <v>7.1428571428571423</v>
      </c>
      <c r="V19" s="23">
        <v>0.19900000000000001</v>
      </c>
      <c r="W19" s="23">
        <v>0.21099999999999999</v>
      </c>
      <c r="X19" s="23">
        <v>0.377</v>
      </c>
      <c r="Y19" s="23">
        <v>0.154</v>
      </c>
      <c r="Z19" s="23">
        <v>2.7E-2</v>
      </c>
      <c r="AA19" s="23">
        <v>3.2000000000000001E-2</v>
      </c>
      <c r="AE19" s="23">
        <v>4.3478260869565216E-2</v>
      </c>
      <c r="AF19" s="23">
        <v>4.4303797468354431E-2</v>
      </c>
      <c r="AG19" s="23">
        <v>4.9723756906077346E-2</v>
      </c>
      <c r="AH19" s="23">
        <v>2.2857142857142857E-2</v>
      </c>
      <c r="AI19" s="23">
        <v>2.564102564102564E-2</v>
      </c>
      <c r="AJ19" s="23">
        <v>0</v>
      </c>
      <c r="AO19" s="23">
        <v>0</v>
      </c>
      <c r="AP19" s="23">
        <v>6.8493150684931503E-3</v>
      </c>
      <c r="AQ19" s="23">
        <v>1.3605442176870748E-2</v>
      </c>
      <c r="AR19" s="23">
        <v>3.1496062992125984E-2</v>
      </c>
      <c r="AS19" s="23">
        <v>5.1546391752577317E-2</v>
      </c>
      <c r="AT19" s="23">
        <v>2.6315789473684209E-2</v>
      </c>
      <c r="AU19" s="23">
        <v>1.8205461638491547E-2</v>
      </c>
      <c r="AW19" s="100">
        <v>32</v>
      </c>
      <c r="AX19" s="100">
        <v>14</v>
      </c>
      <c r="BB19" s="23">
        <v>0.77777777777777779</v>
      </c>
      <c r="BC19" s="23">
        <v>0.8571428571428571</v>
      </c>
      <c r="BD19" s="23">
        <v>1</v>
      </c>
      <c r="BE19" s="23">
        <v>1</v>
      </c>
      <c r="BF19" s="23">
        <v>1</v>
      </c>
      <c r="BH19" s="23">
        <v>0.88461538461538458</v>
      </c>
      <c r="BK19" s="23">
        <v>0.11290322580645161</v>
      </c>
      <c r="BL19" s="23">
        <v>0</v>
      </c>
      <c r="BM19" s="23">
        <v>0.30645161290322581</v>
      </c>
      <c r="BN19" s="23">
        <v>0.58064516129032262</v>
      </c>
      <c r="BR19" s="23">
        <v>0.65829145728643212</v>
      </c>
      <c r="BS19" s="23">
        <v>0.53554502369668244</v>
      </c>
      <c r="BT19" s="23">
        <v>0.74801061007957559</v>
      </c>
      <c r="BU19" s="23">
        <v>0.59740259740259738</v>
      </c>
      <c r="BV19" s="23">
        <v>0.62962962962962965</v>
      </c>
      <c r="BW19" s="23">
        <v>0.21875</v>
      </c>
      <c r="CA19" s="23">
        <v>0.56818181818181823</v>
      </c>
      <c r="CB19" s="23">
        <v>0.65753424657534243</v>
      </c>
      <c r="CC19" s="23">
        <v>0.72789115646258506</v>
      </c>
      <c r="CD19" s="23">
        <v>0.70866141732283461</v>
      </c>
      <c r="CE19" s="23">
        <v>0.63917525773195871</v>
      </c>
      <c r="CF19" s="23">
        <v>0.64473684210526316</v>
      </c>
      <c r="CK19" s="23">
        <v>0</v>
      </c>
      <c r="CL19" s="23">
        <v>5.4054054054054057E-2</v>
      </c>
      <c r="CM19" s="23">
        <v>0.12</v>
      </c>
      <c r="CN19" s="23">
        <v>0.26666666666666666</v>
      </c>
      <c r="CO19" s="23">
        <v>0.22222222222222221</v>
      </c>
      <c r="CP19" s="23">
        <v>0.21428571428571427</v>
      </c>
    </row>
    <row r="20" spans="3:104" x14ac:dyDescent="0.25">
      <c r="C20" s="21">
        <v>21.621621621621621</v>
      </c>
      <c r="D20" s="21">
        <v>56.497175141242941</v>
      </c>
      <c r="E20" s="21">
        <v>83.333333333333329</v>
      </c>
      <c r="F20" s="21">
        <v>23.529411764705884</v>
      </c>
      <c r="G20" s="21">
        <v>44.871794871794869</v>
      </c>
      <c r="H20" s="21">
        <v>0</v>
      </c>
      <c r="K20" s="23">
        <v>0</v>
      </c>
      <c r="L20" s="23">
        <v>4.2553191489361701</v>
      </c>
      <c r="M20" s="23">
        <v>6.9148936170212769</v>
      </c>
      <c r="N20" s="23">
        <v>13.333333333333334</v>
      </c>
      <c r="O20" s="23">
        <v>0.8771929824561403</v>
      </c>
      <c r="P20" s="23">
        <v>14.893617021276595</v>
      </c>
      <c r="Q20" s="23">
        <v>26.47058823529412</v>
      </c>
      <c r="R20" s="23">
        <v>13.333333333333334</v>
      </c>
      <c r="V20" s="23">
        <v>0.183</v>
      </c>
      <c r="W20" s="23">
        <v>0.21</v>
      </c>
      <c r="X20" s="23">
        <v>0.376</v>
      </c>
      <c r="Y20" s="23">
        <v>0.158</v>
      </c>
      <c r="Z20" s="23">
        <v>2.9000000000000001E-2</v>
      </c>
      <c r="AA20" s="23">
        <v>4.3999999999999997E-2</v>
      </c>
      <c r="AE20" s="23">
        <v>3.2432432432432434E-2</v>
      </c>
      <c r="AF20" s="23">
        <v>7.3446327683615822E-2</v>
      </c>
      <c r="AG20" s="23">
        <v>7.1428571428571425E-2</v>
      </c>
      <c r="AH20" s="23">
        <v>5.2941176470588235E-2</v>
      </c>
      <c r="AI20" s="23">
        <v>1.9230769230769232E-2</v>
      </c>
      <c r="AJ20" s="23">
        <v>6.9444444444444441E-3</v>
      </c>
      <c r="AO20" s="23">
        <v>0</v>
      </c>
      <c r="AP20" s="23">
        <v>0</v>
      </c>
      <c r="AQ20" s="23">
        <v>3.6231884057971016E-2</v>
      </c>
      <c r="AR20" s="23">
        <v>5.5118110236220472E-2</v>
      </c>
      <c r="AS20" s="23">
        <v>4.5454545454545456E-2</v>
      </c>
      <c r="AT20" s="23">
        <v>1.5151515151515152E-2</v>
      </c>
      <c r="AU20" s="23">
        <v>2.3285899094437259E-2</v>
      </c>
      <c r="AW20" s="100">
        <v>44</v>
      </c>
      <c r="AX20" s="100">
        <v>18</v>
      </c>
      <c r="BB20" s="23">
        <v>0.75</v>
      </c>
      <c r="BC20" s="23">
        <v>1</v>
      </c>
      <c r="BD20" s="23">
        <v>0.88888888888888884</v>
      </c>
      <c r="BE20" s="23">
        <v>1</v>
      </c>
      <c r="BF20" s="23">
        <v>0.66666666666666663</v>
      </c>
      <c r="BG20" s="23">
        <v>1</v>
      </c>
      <c r="BH20" s="23">
        <v>0.9</v>
      </c>
      <c r="BK20" s="23">
        <v>0.2073170731707317</v>
      </c>
      <c r="BL20" s="23">
        <v>0</v>
      </c>
      <c r="BM20" s="23">
        <v>0.2073170731707317</v>
      </c>
      <c r="BN20" s="23">
        <v>0.58536585365853655</v>
      </c>
      <c r="BR20" s="23">
        <v>0.58469945355191255</v>
      </c>
      <c r="BS20" s="23">
        <v>0.41428571428571431</v>
      </c>
      <c r="BT20" s="23">
        <v>0.67553191489361697</v>
      </c>
      <c r="BU20" s="23">
        <v>0.58227848101265822</v>
      </c>
      <c r="BV20" s="23">
        <v>0.72413793103448276</v>
      </c>
      <c r="BW20" s="23">
        <v>0.22727272727272727</v>
      </c>
      <c r="CA20" s="23">
        <v>0.49152542372881358</v>
      </c>
      <c r="CB20" s="23">
        <v>0.58709677419354833</v>
      </c>
      <c r="CC20" s="23">
        <v>0.67391304347826086</v>
      </c>
      <c r="CD20" s="23">
        <v>0.62204724409448819</v>
      </c>
      <c r="CE20" s="23">
        <v>0.6</v>
      </c>
      <c r="CF20" s="23">
        <v>0.5757575757575758</v>
      </c>
      <c r="CK20" s="23">
        <v>0</v>
      </c>
      <c r="CL20" s="23">
        <v>4.7619047619047616E-2</v>
      </c>
      <c r="CM20" s="23">
        <v>0.20833333333333334</v>
      </c>
      <c r="CN20" s="23">
        <v>0.5</v>
      </c>
      <c r="CO20" s="23">
        <v>0.2608695652173913</v>
      </c>
      <c r="CP20" s="23">
        <v>0.125</v>
      </c>
    </row>
    <row r="21" spans="3:104" x14ac:dyDescent="0.25">
      <c r="C21" s="21">
        <v>16.483516483516482</v>
      </c>
      <c r="D21" s="21">
        <v>44.943820224719104</v>
      </c>
      <c r="E21" s="21">
        <v>37.634408602150536</v>
      </c>
      <c r="F21" s="21">
        <v>72.222222222222229</v>
      </c>
      <c r="G21" s="21">
        <v>13.986013986013987</v>
      </c>
      <c r="H21" s="21">
        <v>7.6335877862595423</v>
      </c>
      <c r="K21" s="23">
        <v>0</v>
      </c>
      <c r="L21" s="23">
        <v>6.3492063492063489</v>
      </c>
      <c r="M21" s="23">
        <v>7.2289156626506017</v>
      </c>
      <c r="N21" s="23">
        <v>7.1428571428571423</v>
      </c>
      <c r="O21" s="23">
        <v>0</v>
      </c>
      <c r="P21" s="23">
        <v>17.475728155339805</v>
      </c>
      <c r="Q21" s="23">
        <v>14.634146341463413</v>
      </c>
      <c r="R21" s="23">
        <v>0</v>
      </c>
      <c r="V21" s="23">
        <v>0.21299999999999999</v>
      </c>
      <c r="W21" s="23">
        <v>0.21099999999999999</v>
      </c>
      <c r="X21" s="23">
        <v>0.34899999999999998</v>
      </c>
      <c r="Y21" s="23">
        <v>0.161</v>
      </c>
      <c r="Z21" s="23">
        <v>3.1E-2</v>
      </c>
      <c r="AA21" s="23">
        <v>3.5000000000000003E-2</v>
      </c>
      <c r="AE21" s="23">
        <v>2.7472527472527472E-2</v>
      </c>
      <c r="AF21" s="23">
        <v>6.741573033707865E-2</v>
      </c>
      <c r="AG21" s="23">
        <v>5.9139784946236562E-2</v>
      </c>
      <c r="AH21" s="23">
        <v>2.2222222222222223E-2</v>
      </c>
      <c r="AI21" s="23">
        <v>1.3986013986013986E-2</v>
      </c>
      <c r="AJ21" s="23">
        <v>7.6335877862595417E-3</v>
      </c>
      <c r="AO21" s="23">
        <v>5.7803468208092483E-3</v>
      </c>
      <c r="AP21" s="23">
        <v>6.1728395061728392E-3</v>
      </c>
      <c r="AQ21" s="23">
        <v>3.2258064516129031E-2</v>
      </c>
      <c r="AR21" s="23">
        <v>0.05</v>
      </c>
      <c r="AS21" s="23">
        <v>4.5454545454545456E-2</v>
      </c>
      <c r="AT21" s="23">
        <v>1.8518518518518517E-2</v>
      </c>
      <c r="AU21" s="23">
        <v>2.3936170212765957E-2</v>
      </c>
      <c r="AW21" s="100">
        <v>35</v>
      </c>
      <c r="AX21" s="100">
        <v>18</v>
      </c>
      <c r="BB21" s="23">
        <v>0.33333333333333331</v>
      </c>
      <c r="BC21" s="23">
        <v>1</v>
      </c>
      <c r="BD21" s="23">
        <v>0.7</v>
      </c>
      <c r="BE21" s="23">
        <v>0.66666666666666663</v>
      </c>
      <c r="BF21" s="23">
        <v>1</v>
      </c>
      <c r="BG21" s="23">
        <v>1</v>
      </c>
      <c r="BH21" s="23">
        <v>0.7857142857142857</v>
      </c>
      <c r="BK21" s="23">
        <v>0.20289855072463769</v>
      </c>
      <c r="BL21" s="23">
        <v>0</v>
      </c>
      <c r="BM21" s="23">
        <v>0.27536231884057971</v>
      </c>
      <c r="BN21" s="23">
        <v>0.52173913043478259</v>
      </c>
      <c r="BR21" s="23">
        <v>0.61971830985915488</v>
      </c>
      <c r="BS21" s="23">
        <v>0.53554502369668244</v>
      </c>
      <c r="BT21" s="23">
        <v>0.69054441260744981</v>
      </c>
      <c r="BU21" s="23">
        <v>0.60248447204968947</v>
      </c>
      <c r="BV21" s="23">
        <v>0.70967741935483875</v>
      </c>
      <c r="BW21" s="23">
        <v>8.5714285714285715E-2</v>
      </c>
      <c r="CA21" s="23">
        <v>0.56069364161849711</v>
      </c>
      <c r="CB21" s="23">
        <v>0.6728395061728395</v>
      </c>
      <c r="CC21" s="23">
        <v>0.69032258064516128</v>
      </c>
      <c r="CD21" s="23">
        <v>0.65833333333333333</v>
      </c>
      <c r="CE21" s="23">
        <v>0.57954545454545459</v>
      </c>
      <c r="CF21" s="23">
        <v>0.55555555555555558</v>
      </c>
      <c r="CK21" s="23">
        <v>9.1743119266055051E-3</v>
      </c>
      <c r="CL21" s="23">
        <v>7.6923076923076927E-2</v>
      </c>
      <c r="CM21" s="23">
        <v>0.23529411764705882</v>
      </c>
      <c r="CN21" s="23">
        <v>0.2857142857142857</v>
      </c>
      <c r="CO21" s="23">
        <v>0.23809523809523808</v>
      </c>
      <c r="CP21" s="23">
        <v>0.16666666666666666</v>
      </c>
    </row>
    <row r="22" spans="3:104" x14ac:dyDescent="0.25">
      <c r="C22" s="21">
        <v>39.772727272727273</v>
      </c>
      <c r="D22" s="21">
        <v>44.776119402985074</v>
      </c>
      <c r="E22" s="21">
        <v>107.84313725490196</v>
      </c>
      <c r="F22" s="21">
        <v>35.294117647058826</v>
      </c>
      <c r="G22" s="21">
        <v>23.076923076923077</v>
      </c>
      <c r="H22" s="21">
        <v>8.4033613445378155</v>
      </c>
      <c r="K22" s="23">
        <v>0</v>
      </c>
      <c r="L22" s="23">
        <v>6.666666666666667</v>
      </c>
      <c r="M22" s="23">
        <v>4.7368421052631584</v>
      </c>
      <c r="N22" s="23">
        <v>25</v>
      </c>
      <c r="O22" s="23">
        <v>0</v>
      </c>
      <c r="P22" s="23">
        <v>10.714285714285714</v>
      </c>
      <c r="Q22" s="23">
        <v>23.076923076923077</v>
      </c>
      <c r="R22" s="23">
        <v>5</v>
      </c>
      <c r="V22" s="23">
        <v>0.187</v>
      </c>
      <c r="W22" s="23">
        <v>0.218</v>
      </c>
      <c r="X22" s="23">
        <v>0.39500000000000002</v>
      </c>
      <c r="Y22" s="23">
        <v>0.14000000000000001</v>
      </c>
      <c r="Z22" s="23">
        <v>0.02</v>
      </c>
      <c r="AA22" s="23">
        <v>0.04</v>
      </c>
      <c r="AE22" s="23">
        <v>2.8409090909090908E-2</v>
      </c>
      <c r="AF22" s="23">
        <v>4.975124378109453E-2</v>
      </c>
      <c r="AG22" s="23">
        <v>6.8627450980392163E-2</v>
      </c>
      <c r="AH22" s="23">
        <v>4.7058823529411764E-2</v>
      </c>
      <c r="AI22" s="23">
        <v>2.3076923076923078E-2</v>
      </c>
      <c r="AJ22" s="23">
        <v>0</v>
      </c>
      <c r="AO22" s="23">
        <v>0</v>
      </c>
      <c r="AP22" s="23">
        <v>1.6574585635359115E-2</v>
      </c>
      <c r="AQ22" s="23">
        <v>2.4242424242424242E-2</v>
      </c>
      <c r="AR22" s="23">
        <v>3.3057851239669422E-2</v>
      </c>
      <c r="AS22" s="23">
        <v>3.5714285714285712E-2</v>
      </c>
      <c r="AT22" s="23">
        <v>0</v>
      </c>
      <c r="AU22" s="23">
        <v>1.8111254851228976E-2</v>
      </c>
      <c r="AW22" s="100">
        <v>40</v>
      </c>
      <c r="AX22" s="100">
        <v>14</v>
      </c>
      <c r="BB22" s="23">
        <v>1</v>
      </c>
      <c r="BC22" s="23">
        <v>0.75</v>
      </c>
      <c r="BD22" s="23">
        <v>0.7142857142857143</v>
      </c>
      <c r="BE22" s="23">
        <v>1</v>
      </c>
      <c r="BF22" s="23">
        <v>0</v>
      </c>
      <c r="BH22" s="23">
        <v>0.81818181818181823</v>
      </c>
      <c r="BK22" s="23">
        <v>8.9285714285714288E-2</v>
      </c>
      <c r="BL22" s="23">
        <v>0</v>
      </c>
      <c r="BM22" s="23">
        <v>0.2857142857142857</v>
      </c>
      <c r="BN22" s="23">
        <v>0.625</v>
      </c>
      <c r="BR22" s="23">
        <v>0.6203208556149733</v>
      </c>
      <c r="BS22" s="23">
        <v>0.48623853211009177</v>
      </c>
      <c r="BT22" s="23">
        <v>0.71139240506329116</v>
      </c>
      <c r="BU22" s="23">
        <v>0.6</v>
      </c>
      <c r="BV22" s="23">
        <v>0.7</v>
      </c>
      <c r="BW22" s="23">
        <v>0.22500000000000001</v>
      </c>
      <c r="CA22" s="23">
        <v>0.46745562130177515</v>
      </c>
      <c r="CB22" s="23">
        <v>0.69613259668508287</v>
      </c>
      <c r="CC22" s="23">
        <v>0.67272727272727273</v>
      </c>
      <c r="CD22" s="23">
        <v>0.68595041322314054</v>
      </c>
      <c r="CE22" s="23">
        <v>0.63095238095238093</v>
      </c>
      <c r="CF22" s="23">
        <v>0.62264150943396224</v>
      </c>
      <c r="CK22" s="23">
        <v>0</v>
      </c>
      <c r="CL22" s="23">
        <v>7.8947368421052627E-2</v>
      </c>
      <c r="CM22" s="23">
        <v>0.21428571428571427</v>
      </c>
      <c r="CN22" s="23">
        <v>0.2</v>
      </c>
      <c r="CO22" s="23">
        <v>0.20833333333333334</v>
      </c>
      <c r="CP22" s="23">
        <v>0</v>
      </c>
    </row>
    <row r="23" spans="3:104" x14ac:dyDescent="0.25">
      <c r="C23" s="21">
        <v>33.519553072625698</v>
      </c>
      <c r="D23" s="21">
        <v>53.097345132743364</v>
      </c>
      <c r="E23" s="21">
        <v>51.282051282051285</v>
      </c>
      <c r="F23" s="21">
        <v>74.468085106382972</v>
      </c>
      <c r="G23" s="21">
        <v>5.1020408163265305</v>
      </c>
      <c r="H23" s="21">
        <v>11.904761904761905</v>
      </c>
      <c r="K23" s="23">
        <v>0</v>
      </c>
      <c r="L23" s="23">
        <v>7.6923076923076925</v>
      </c>
      <c r="M23" s="23">
        <v>9.0909090909090917</v>
      </c>
      <c r="N23" s="23">
        <v>0</v>
      </c>
      <c r="O23" s="23">
        <v>0</v>
      </c>
      <c r="P23" s="23">
        <v>16.842105263157894</v>
      </c>
      <c r="Q23" s="23">
        <v>15.384615384615385</v>
      </c>
      <c r="R23" s="23">
        <v>18.75</v>
      </c>
      <c r="V23" s="23">
        <v>0.23100000000000001</v>
      </c>
      <c r="W23" s="23">
        <v>0.19500000000000001</v>
      </c>
      <c r="X23" s="23">
        <v>0.36099999999999999</v>
      </c>
      <c r="Y23" s="23">
        <v>0.14399999999999999</v>
      </c>
      <c r="Z23" s="23">
        <v>3.2000000000000001E-2</v>
      </c>
      <c r="AA23" s="23">
        <v>3.6999999999999998E-2</v>
      </c>
      <c r="AE23" s="23">
        <v>2.7932960893854747E-2</v>
      </c>
      <c r="AF23" s="23">
        <v>0.10619469026548672</v>
      </c>
      <c r="AG23" s="23">
        <v>7.0512820512820512E-2</v>
      </c>
      <c r="AH23" s="23">
        <v>3.7234042553191488E-2</v>
      </c>
      <c r="AI23" s="23">
        <v>5.1020408163265302E-3</v>
      </c>
      <c r="AJ23" s="23">
        <v>5.9523809523809521E-3</v>
      </c>
      <c r="AO23" s="23">
        <v>0</v>
      </c>
      <c r="AP23" s="23">
        <v>0</v>
      </c>
      <c r="AQ23" s="23">
        <v>3.0534351145038167E-2</v>
      </c>
      <c r="AR23" s="23">
        <v>4.3795620437956206E-2</v>
      </c>
      <c r="AS23" s="23">
        <v>5.5555555555555552E-2</v>
      </c>
      <c r="AT23" s="23">
        <v>5.6338028169014086E-2</v>
      </c>
      <c r="AU23" s="23">
        <v>2.8688524590163935E-2</v>
      </c>
      <c r="AW23" s="100">
        <v>37</v>
      </c>
      <c r="AX23" s="100">
        <v>21</v>
      </c>
      <c r="BB23" s="23">
        <v>0.8</v>
      </c>
      <c r="BC23" s="23">
        <v>0.9</v>
      </c>
      <c r="BD23" s="23">
        <v>0.8</v>
      </c>
      <c r="BE23" s="23">
        <v>0.83333333333333337</v>
      </c>
      <c r="BF23" s="23">
        <v>0</v>
      </c>
      <c r="BG23" s="23">
        <v>1</v>
      </c>
      <c r="BH23" s="23">
        <v>0.8214285714285714</v>
      </c>
      <c r="BK23" s="23">
        <v>0.1111111111111111</v>
      </c>
      <c r="BL23" s="23">
        <v>0</v>
      </c>
      <c r="BM23" s="23">
        <v>0.2857142857142857</v>
      </c>
      <c r="BN23" s="23">
        <v>0.60317460317460314</v>
      </c>
      <c r="BR23" s="23">
        <v>0.5757575757575758</v>
      </c>
      <c r="BS23" s="23">
        <v>0.52307692307692311</v>
      </c>
      <c r="BT23" s="23">
        <v>0.70360110803324105</v>
      </c>
      <c r="BU23" s="23">
        <v>0.51388888888888884</v>
      </c>
      <c r="BV23" s="23">
        <v>0.71875</v>
      </c>
      <c r="BW23" s="23">
        <v>8.1081081081081086E-2</v>
      </c>
      <c r="CA23" s="23">
        <v>0.56213017751479288</v>
      </c>
      <c r="CB23" s="23">
        <v>0.5714285714285714</v>
      </c>
      <c r="CC23" s="23">
        <v>0.70229007633587781</v>
      </c>
      <c r="CD23" s="23">
        <v>0.67883211678832112</v>
      </c>
      <c r="CE23" s="23">
        <v>0.57936507936507942</v>
      </c>
      <c r="CF23" s="23">
        <v>0.61971830985915488</v>
      </c>
      <c r="CK23" s="23">
        <v>0</v>
      </c>
      <c r="CL23" s="23">
        <v>4.5454545454545456E-2</v>
      </c>
      <c r="CM23" s="23">
        <v>0.25</v>
      </c>
      <c r="CN23" s="23">
        <v>0.30769230769230771</v>
      </c>
      <c r="CO23" s="23">
        <v>0.26666666666666666</v>
      </c>
      <c r="CP23" s="23">
        <v>0.25</v>
      </c>
    </row>
    <row r="24" spans="3:104" x14ac:dyDescent="0.25">
      <c r="C24" s="21">
        <v>24.539877300613497</v>
      </c>
      <c r="D24" s="21">
        <v>35.353535353535356</v>
      </c>
      <c r="E24" s="21">
        <v>68.181818181818187</v>
      </c>
      <c r="F24" s="21">
        <v>61.53846153846154</v>
      </c>
      <c r="G24" s="21">
        <v>0</v>
      </c>
      <c r="H24" s="21">
        <v>0</v>
      </c>
      <c r="K24" s="23">
        <v>0</v>
      </c>
      <c r="L24" s="23">
        <v>2.4390243902439024</v>
      </c>
      <c r="M24" s="23">
        <v>12.432432432432433</v>
      </c>
      <c r="N24" s="23">
        <v>5.8823529411764701</v>
      </c>
      <c r="O24" s="23">
        <v>0</v>
      </c>
      <c r="P24" s="23">
        <v>12.76595744680851</v>
      </c>
      <c r="Q24" s="23">
        <v>21.276595744680851</v>
      </c>
      <c r="R24" s="23">
        <v>7.6923076923076925</v>
      </c>
      <c r="V24" s="23">
        <v>0.17</v>
      </c>
      <c r="W24" s="23">
        <v>0.22600000000000001</v>
      </c>
      <c r="X24" s="23">
        <v>0.38100000000000001</v>
      </c>
      <c r="Y24" s="23">
        <v>0.153</v>
      </c>
      <c r="Z24" s="23">
        <v>3.2000000000000001E-2</v>
      </c>
      <c r="AA24" s="23">
        <v>3.7999999999999999E-2</v>
      </c>
      <c r="AE24" s="23">
        <v>3.6809815950920248E-2</v>
      </c>
      <c r="AF24" s="23">
        <v>6.5656565656565663E-2</v>
      </c>
      <c r="AG24" s="23">
        <v>3.6363636363636362E-2</v>
      </c>
      <c r="AH24" s="23">
        <v>4.1025641025641026E-2</v>
      </c>
      <c r="AI24" s="23">
        <v>2.5862068965517241E-2</v>
      </c>
      <c r="AJ24" s="23">
        <v>0</v>
      </c>
      <c r="AO24" s="23">
        <v>0</v>
      </c>
      <c r="AP24" s="23">
        <v>0</v>
      </c>
      <c r="AQ24" s="23">
        <v>2.6595744680851064E-2</v>
      </c>
      <c r="AR24" s="23">
        <v>4.1095890410958902E-2</v>
      </c>
      <c r="AS24" s="23">
        <v>7.0422535211267609E-2</v>
      </c>
      <c r="AT24" s="23">
        <v>5.7692307692307696E-2</v>
      </c>
      <c r="AU24" s="23">
        <v>2.3989898989898988E-2</v>
      </c>
      <c r="AW24" s="100">
        <v>38</v>
      </c>
      <c r="AX24" s="100">
        <v>19</v>
      </c>
      <c r="BB24" s="23">
        <v>0.66666666666666663</v>
      </c>
      <c r="BC24" s="23">
        <v>1</v>
      </c>
      <c r="BD24" s="23">
        <v>0.66666666666666663</v>
      </c>
      <c r="BE24" s="23">
        <v>0.7142857142857143</v>
      </c>
      <c r="BF24" s="23">
        <v>1</v>
      </c>
      <c r="BG24" s="23">
        <v>0</v>
      </c>
      <c r="BH24" s="23">
        <v>0.77419354838709675</v>
      </c>
      <c r="BK24" s="23">
        <v>0.13157894736842105</v>
      </c>
      <c r="BL24" s="23">
        <v>0</v>
      </c>
      <c r="BM24" s="23">
        <v>0.32894736842105265</v>
      </c>
      <c r="BN24" s="23">
        <v>0.53947368421052633</v>
      </c>
      <c r="BR24" s="23">
        <v>0.62352941176470589</v>
      </c>
      <c r="BS24" s="23">
        <v>0.56194690265486724</v>
      </c>
      <c r="BT24" s="23">
        <v>0.76640419947506566</v>
      </c>
      <c r="BU24" s="23">
        <v>0.62745098039215685</v>
      </c>
      <c r="BV24" s="23">
        <v>0.65625</v>
      </c>
      <c r="BW24" s="23">
        <v>0.23684210526315788</v>
      </c>
      <c r="CA24" s="23">
        <v>0.57792207792207795</v>
      </c>
      <c r="CB24" s="23">
        <v>0.71270718232044195</v>
      </c>
      <c r="CC24" s="23">
        <v>0.75</v>
      </c>
      <c r="CD24" s="23">
        <v>0.68493150684931503</v>
      </c>
      <c r="CE24" s="23">
        <v>0.60563380281690138</v>
      </c>
      <c r="CF24" s="23">
        <v>0.65384615384615385</v>
      </c>
      <c r="CK24" s="23">
        <v>0</v>
      </c>
      <c r="CL24" s="23">
        <v>0.1</v>
      </c>
      <c r="CM24" s="23">
        <v>0.17391304347826086</v>
      </c>
      <c r="CN24" s="23">
        <v>0.25</v>
      </c>
      <c r="CO24" s="23">
        <v>0.36363636363636365</v>
      </c>
      <c r="CP24" s="23">
        <v>0.17391304347826086</v>
      </c>
    </row>
    <row r="25" spans="3:104" x14ac:dyDescent="0.25">
      <c r="C25" s="21">
        <v>14.354066985645932</v>
      </c>
      <c r="D25" s="21">
        <v>75.342465753424662</v>
      </c>
      <c r="E25" s="21">
        <v>128.57142857142858</v>
      </c>
      <c r="F25" s="21">
        <v>53.333333333333336</v>
      </c>
      <c r="G25" s="21">
        <v>32.967032967032964</v>
      </c>
      <c r="H25" s="21">
        <v>5.7803468208092488</v>
      </c>
      <c r="K25" s="23">
        <v>0</v>
      </c>
      <c r="L25" s="23">
        <v>5.6603773584905666</v>
      </c>
      <c r="M25" s="23">
        <v>11.917098445595855</v>
      </c>
      <c r="N25" s="23">
        <v>8.3333333333333321</v>
      </c>
      <c r="O25" s="23">
        <v>0</v>
      </c>
      <c r="P25" s="23">
        <v>23.52941176470588</v>
      </c>
      <c r="Q25" s="23">
        <v>27.027027027027028</v>
      </c>
      <c r="R25" s="23">
        <v>13.333333333333334</v>
      </c>
      <c r="V25" s="23">
        <v>0.20799999999999999</v>
      </c>
      <c r="W25" s="23">
        <v>0.20799999999999999</v>
      </c>
      <c r="X25" s="23">
        <v>0.34100000000000003</v>
      </c>
      <c r="Y25" s="23">
        <v>0.159</v>
      </c>
      <c r="Z25" s="23">
        <v>3.5000000000000003E-2</v>
      </c>
      <c r="AA25" s="23">
        <v>4.9000000000000002E-2</v>
      </c>
      <c r="AE25" s="23">
        <v>2.8708133971291867E-2</v>
      </c>
      <c r="AF25" s="23">
        <v>8.9041095890410954E-2</v>
      </c>
      <c r="AG25" s="23">
        <v>7.857142857142857E-2</v>
      </c>
      <c r="AH25" s="23">
        <v>7.3333333333333334E-2</v>
      </c>
      <c r="AI25" s="23">
        <v>3.8461538461538464E-2</v>
      </c>
      <c r="AJ25" s="23">
        <v>5.7803468208092483E-3</v>
      </c>
      <c r="AO25" s="23">
        <v>0</v>
      </c>
      <c r="AP25" s="23">
        <v>1.5267175572519083E-2</v>
      </c>
      <c r="AQ25" s="23">
        <v>3.3057851239669422E-2</v>
      </c>
      <c r="AR25" s="23">
        <v>5.6074766355140186E-2</v>
      </c>
      <c r="AS25" s="23">
        <v>5.8823529411764705E-2</v>
      </c>
      <c r="AT25" s="23">
        <v>4.5454545454545456E-2</v>
      </c>
      <c r="AU25" s="23">
        <v>2.9609690444145357E-2</v>
      </c>
      <c r="AW25" s="100">
        <v>49</v>
      </c>
      <c r="AX25" s="100">
        <v>22</v>
      </c>
      <c r="BB25" s="23">
        <v>0.8</v>
      </c>
      <c r="BC25" s="23">
        <v>1</v>
      </c>
      <c r="BD25" s="23">
        <v>0.88888888888888884</v>
      </c>
      <c r="BE25" s="23">
        <v>0.8571428571428571</v>
      </c>
      <c r="BF25" s="23">
        <v>0.66666666666666663</v>
      </c>
      <c r="BH25" s="23">
        <v>0.875</v>
      </c>
      <c r="BK25" s="23">
        <v>6.8627450980392163E-2</v>
      </c>
      <c r="BL25" s="23">
        <v>0</v>
      </c>
      <c r="BM25" s="23">
        <v>0.27450980392156865</v>
      </c>
      <c r="BN25" s="23">
        <v>0.65686274509803921</v>
      </c>
      <c r="BR25" s="23">
        <v>0.61057692307692313</v>
      </c>
      <c r="BS25" s="23">
        <v>0.45192307692307693</v>
      </c>
      <c r="BT25" s="23">
        <v>0.71260997067448684</v>
      </c>
      <c r="BU25" s="23">
        <v>0.62893081761006286</v>
      </c>
      <c r="BV25" s="23">
        <v>0.7142857142857143</v>
      </c>
      <c r="BW25" s="23">
        <v>0.12244897959183673</v>
      </c>
      <c r="CA25" s="23">
        <v>0.48743718592964824</v>
      </c>
      <c r="CB25" s="23">
        <v>0.70229007633587781</v>
      </c>
      <c r="CC25" s="23">
        <v>0.64462809917355368</v>
      </c>
      <c r="CD25" s="23">
        <v>0.71962616822429903</v>
      </c>
      <c r="CE25" s="23">
        <v>0.66386554621848737</v>
      </c>
      <c r="CF25" s="23">
        <v>0.59090909090909094</v>
      </c>
      <c r="CK25" s="23">
        <v>0</v>
      </c>
      <c r="CL25" s="23">
        <v>0.13043478260869565</v>
      </c>
      <c r="CM25" s="23">
        <v>0.24</v>
      </c>
      <c r="CN25" s="23">
        <v>0.44444444444444442</v>
      </c>
      <c r="CO25" s="23">
        <v>0.28125</v>
      </c>
      <c r="CP25" s="23">
        <v>0.31578947368421051</v>
      </c>
    </row>
    <row r="26" spans="3:104" x14ac:dyDescent="0.25">
      <c r="C26" s="21">
        <v>74.380165289256198</v>
      </c>
      <c r="D26" s="21">
        <v>52.631578947368418</v>
      </c>
      <c r="E26" s="21">
        <v>56.03448275862069</v>
      </c>
      <c r="F26" s="21">
        <v>82.608695652173907</v>
      </c>
      <c r="G26" s="21">
        <v>22.727272727272727</v>
      </c>
      <c r="H26" s="21">
        <v>0</v>
      </c>
      <c r="K26" s="23">
        <v>0</v>
      </c>
      <c r="L26" s="23">
        <v>5.1282051282051277</v>
      </c>
      <c r="M26" s="23">
        <v>9.8522167487684733</v>
      </c>
      <c r="N26" s="23">
        <v>0</v>
      </c>
      <c r="O26" s="23">
        <v>0</v>
      </c>
      <c r="P26" s="23">
        <v>11.320754716981133</v>
      </c>
      <c r="Q26" s="23">
        <v>31.03448275862069</v>
      </c>
      <c r="R26" s="23">
        <v>21.428571428571427</v>
      </c>
      <c r="V26" s="23">
        <v>0.17799999999999999</v>
      </c>
      <c r="W26" s="23">
        <v>0.192</v>
      </c>
      <c r="X26" s="23">
        <v>0.41899999999999998</v>
      </c>
      <c r="Y26" s="23">
        <v>0.14000000000000001</v>
      </c>
      <c r="Z26" s="23">
        <v>3.6999999999999998E-2</v>
      </c>
      <c r="AA26" s="23">
        <v>3.4000000000000002E-2</v>
      </c>
      <c r="AE26" s="23">
        <v>1.6528925619834711E-2</v>
      </c>
      <c r="AF26" s="23">
        <v>5.2631578947368418E-2</v>
      </c>
      <c r="AG26" s="23">
        <v>3.4482758620689655E-2</v>
      </c>
      <c r="AH26" s="23">
        <v>4.7826086956521741E-2</v>
      </c>
      <c r="AI26" s="23">
        <v>2.2727272727272728E-2</v>
      </c>
      <c r="AJ26" s="23">
        <v>8.771929824561403E-3</v>
      </c>
      <c r="AO26" s="23">
        <v>0</v>
      </c>
      <c r="AP26" s="23">
        <v>6.3291139240506328E-3</v>
      </c>
      <c r="AQ26" s="23">
        <v>3.5000000000000003E-2</v>
      </c>
      <c r="AR26" s="23">
        <v>4.2424242424242427E-2</v>
      </c>
      <c r="AS26" s="23">
        <v>4.5977011494252873E-2</v>
      </c>
      <c r="AT26" s="23">
        <v>0.05</v>
      </c>
      <c r="AU26" s="23">
        <v>2.7918781725888325E-2</v>
      </c>
      <c r="AW26" s="100">
        <v>34</v>
      </c>
      <c r="AX26" s="100">
        <v>22</v>
      </c>
      <c r="BB26" s="23">
        <v>0.4</v>
      </c>
      <c r="BC26" s="23">
        <v>0.66666666666666663</v>
      </c>
      <c r="BD26" s="23">
        <v>0.66666666666666663</v>
      </c>
      <c r="BE26" s="23">
        <v>0.83333333333333337</v>
      </c>
      <c r="BF26" s="23">
        <v>0.66666666666666663</v>
      </c>
      <c r="BG26" s="23">
        <v>1</v>
      </c>
      <c r="BH26" s="23">
        <v>0.66666666666666663</v>
      </c>
      <c r="BK26" s="23">
        <v>0.30909090909090908</v>
      </c>
      <c r="BL26" s="23">
        <v>0</v>
      </c>
      <c r="BM26" s="23">
        <v>0.18181818181818182</v>
      </c>
      <c r="BN26" s="23">
        <v>0.50909090909090904</v>
      </c>
      <c r="BR26" s="23">
        <v>0.6348314606741573</v>
      </c>
      <c r="BS26" s="23">
        <v>0.5</v>
      </c>
      <c r="BT26" s="23">
        <v>0.72076372315035797</v>
      </c>
      <c r="BU26" s="23">
        <v>0.63571428571428568</v>
      </c>
      <c r="BV26" s="23">
        <v>0.6216216216216216</v>
      </c>
      <c r="BW26" s="23">
        <v>8.8235294117647065E-2</v>
      </c>
      <c r="CA26" s="23">
        <v>0.49152542372881358</v>
      </c>
      <c r="CB26" s="23">
        <v>0.72151898734177211</v>
      </c>
      <c r="CC26" s="23">
        <v>0.67</v>
      </c>
      <c r="CD26" s="23">
        <v>0.68484848484848482</v>
      </c>
      <c r="CE26" s="23">
        <v>0.66666666666666663</v>
      </c>
      <c r="CF26" s="23">
        <v>0.55000000000000004</v>
      </c>
      <c r="CK26" s="23">
        <v>0</v>
      </c>
      <c r="CL26" s="23">
        <v>2.564102564102564E-2</v>
      </c>
      <c r="CM26" s="23">
        <v>0.26666666666666666</v>
      </c>
      <c r="CN26" s="23">
        <v>0.42307692307692307</v>
      </c>
      <c r="CO26" s="23">
        <v>0.20833333333333334</v>
      </c>
      <c r="CP26" s="23">
        <v>0.22222222222222221</v>
      </c>
    </row>
    <row r="27" spans="3:104" x14ac:dyDescent="0.25">
      <c r="C27" s="21">
        <v>28.925619834710744</v>
      </c>
      <c r="D27" s="21">
        <v>81.521739130434781</v>
      </c>
      <c r="E27" s="21">
        <v>72.847682119205302</v>
      </c>
      <c r="F27" s="21">
        <v>48.387096774193552</v>
      </c>
      <c r="G27" s="21">
        <v>20.408163265306122</v>
      </c>
      <c r="H27" s="21">
        <v>0</v>
      </c>
      <c r="K27" s="23">
        <v>3.3333333333333335</v>
      </c>
      <c r="L27" s="23">
        <v>2.7777777777777777</v>
      </c>
      <c r="M27" s="23">
        <v>16.304347826086957</v>
      </c>
      <c r="N27" s="23">
        <v>5</v>
      </c>
      <c r="O27" s="23">
        <v>0.98039215686274506</v>
      </c>
      <c r="P27" s="23">
        <v>15.66265060240964</v>
      </c>
      <c r="Q27" s="23">
        <v>31.25</v>
      </c>
      <c r="R27" s="23">
        <v>16.666666666666664</v>
      </c>
      <c r="V27" s="23">
        <v>0.2</v>
      </c>
      <c r="W27" s="23">
        <v>0.24399999999999999</v>
      </c>
      <c r="X27" s="23">
        <v>0.33400000000000002</v>
      </c>
      <c r="Y27" s="23">
        <v>0.14499999999999999</v>
      </c>
      <c r="Z27" s="23">
        <v>0.03</v>
      </c>
      <c r="AA27" s="23">
        <v>4.7E-2</v>
      </c>
      <c r="AE27" s="23">
        <v>4.9586776859504134E-2</v>
      </c>
      <c r="AF27" s="23">
        <v>7.0652173913043473E-2</v>
      </c>
      <c r="AG27" s="23">
        <v>8.6092715231788075E-2</v>
      </c>
      <c r="AH27" s="23">
        <v>7.2580645161290328E-2</v>
      </c>
      <c r="AI27" s="23">
        <v>0</v>
      </c>
      <c r="AJ27" s="23">
        <v>0</v>
      </c>
      <c r="AO27" s="23">
        <v>0</v>
      </c>
      <c r="AP27" s="23">
        <v>1.8633540372670808E-2</v>
      </c>
      <c r="AQ27" s="23">
        <v>4.2372881355932202E-2</v>
      </c>
      <c r="AR27" s="23">
        <v>5.6818181818181816E-2</v>
      </c>
      <c r="AS27" s="23">
        <v>2.9126213592233011E-2</v>
      </c>
      <c r="AT27" s="23">
        <v>0</v>
      </c>
      <c r="AU27" s="23">
        <v>2.1248339973439574E-2</v>
      </c>
      <c r="AW27" s="100">
        <v>47</v>
      </c>
      <c r="AX27" s="100">
        <v>16</v>
      </c>
      <c r="BB27" s="23">
        <v>0.72727272727272729</v>
      </c>
      <c r="BC27" s="23">
        <v>0.8</v>
      </c>
      <c r="BD27" s="23">
        <v>1</v>
      </c>
      <c r="BE27" s="23">
        <v>0.9</v>
      </c>
      <c r="BH27" s="23">
        <v>0.85</v>
      </c>
      <c r="BK27" s="23">
        <v>0.12173913043478261</v>
      </c>
      <c r="BL27" s="23">
        <v>0</v>
      </c>
      <c r="BM27" s="23">
        <v>0.27826086956521739</v>
      </c>
      <c r="BN27" s="23">
        <v>0.6</v>
      </c>
      <c r="BR27" s="23">
        <v>0.65</v>
      </c>
      <c r="BS27" s="23">
        <v>0.52459016393442626</v>
      </c>
      <c r="BT27" s="23">
        <v>0.71257485029940115</v>
      </c>
      <c r="BU27" s="23">
        <v>0.53793103448275859</v>
      </c>
      <c r="BV27" s="23">
        <v>0.6</v>
      </c>
      <c r="BW27" s="23">
        <v>0.1276595744680851</v>
      </c>
      <c r="CA27" s="23">
        <v>0.5377777777777778</v>
      </c>
      <c r="CB27" s="23">
        <v>0.70186335403726707</v>
      </c>
      <c r="CC27" s="23">
        <v>0.69491525423728817</v>
      </c>
      <c r="CD27" s="23">
        <v>0.60227272727272729</v>
      </c>
      <c r="CE27" s="23">
        <v>0.60194174757281549</v>
      </c>
      <c r="CF27" s="23">
        <v>0.53448275862068961</v>
      </c>
      <c r="CK27" s="23">
        <v>0</v>
      </c>
      <c r="CL27" s="23">
        <v>0.10526315789473684</v>
      </c>
      <c r="CM27" s="23">
        <v>0.24</v>
      </c>
      <c r="CN27" s="23">
        <v>0.4375</v>
      </c>
      <c r="CO27" s="23">
        <v>0.28000000000000003</v>
      </c>
      <c r="CP27" s="23">
        <v>9.0909090909090912E-2</v>
      </c>
    </row>
    <row r="28" spans="3:104" x14ac:dyDescent="0.25">
      <c r="C28" s="21">
        <v>7.8125</v>
      </c>
      <c r="D28" s="21">
        <v>57.142857142857146</v>
      </c>
      <c r="E28" s="21">
        <v>47.368421052631582</v>
      </c>
      <c r="F28" s="21">
        <v>61.135371179039304</v>
      </c>
      <c r="G28" s="21">
        <v>22.346368715083798</v>
      </c>
      <c r="H28" s="21">
        <v>0</v>
      </c>
      <c r="K28" s="23">
        <v>0</v>
      </c>
      <c r="L28" s="23">
        <v>6.25</v>
      </c>
      <c r="M28" s="23">
        <v>7.608695652173914</v>
      </c>
      <c r="N28" s="23">
        <v>0</v>
      </c>
      <c r="O28" s="23">
        <v>0</v>
      </c>
      <c r="P28" s="23">
        <v>16.666666666666664</v>
      </c>
      <c r="Q28" s="23">
        <v>23.076923076923077</v>
      </c>
      <c r="R28" s="23">
        <v>15.384615384615385</v>
      </c>
      <c r="V28" s="23">
        <v>0.216</v>
      </c>
      <c r="W28" s="23">
        <v>0.19</v>
      </c>
      <c r="X28" s="23">
        <v>0.36599999999999999</v>
      </c>
      <c r="Y28" s="23">
        <v>0.14699999999999999</v>
      </c>
      <c r="Z28" s="23">
        <v>4.3999999999999997E-2</v>
      </c>
      <c r="AA28" s="23">
        <v>3.6999999999999998E-2</v>
      </c>
      <c r="AE28" s="23">
        <v>7.8125E-3</v>
      </c>
      <c r="AF28" s="23">
        <v>4.2857142857142858E-2</v>
      </c>
      <c r="AG28" s="23">
        <v>5.7894736842105263E-2</v>
      </c>
      <c r="AH28" s="23">
        <v>5.6768558951965066E-2</v>
      </c>
      <c r="AI28" s="23">
        <v>3.3519553072625698E-2</v>
      </c>
      <c r="AJ28" s="23">
        <v>0</v>
      </c>
      <c r="AO28" s="23">
        <v>0</v>
      </c>
      <c r="AP28" s="23">
        <v>0</v>
      </c>
      <c r="AQ28" s="23">
        <v>2.564102564102564E-2</v>
      </c>
      <c r="AR28" s="23">
        <v>2.5316455696202531E-2</v>
      </c>
      <c r="AS28" s="23">
        <v>9.2436974789915971E-2</v>
      </c>
      <c r="AT28" s="23">
        <v>5.3571428571428568E-2</v>
      </c>
      <c r="AU28" s="23">
        <v>2.9451137884872823E-2</v>
      </c>
      <c r="AW28" s="100">
        <v>37</v>
      </c>
      <c r="AX28" s="100">
        <v>22</v>
      </c>
      <c r="BB28" s="23">
        <v>1</v>
      </c>
      <c r="BC28" s="23">
        <v>0.6</v>
      </c>
      <c r="BD28" s="23">
        <v>0.66666666666666663</v>
      </c>
      <c r="BE28" s="23">
        <v>0.6</v>
      </c>
      <c r="BF28" s="23">
        <v>0.7142857142857143</v>
      </c>
      <c r="BH28" s="23">
        <v>0.66666666666666663</v>
      </c>
      <c r="BK28" s="23">
        <v>0.20895522388059701</v>
      </c>
      <c r="BL28" s="23">
        <v>0</v>
      </c>
      <c r="BM28" s="23">
        <v>0.2537313432835821</v>
      </c>
      <c r="BN28" s="23">
        <v>0.53731343283582089</v>
      </c>
      <c r="BR28" s="23">
        <v>0.57407407407407407</v>
      </c>
      <c r="BS28" s="23">
        <v>0.46842105263157896</v>
      </c>
      <c r="BT28" s="23">
        <v>0.66393442622950816</v>
      </c>
      <c r="BU28" s="23">
        <v>0.55102040816326525</v>
      </c>
      <c r="BV28" s="23">
        <v>0.59090909090909094</v>
      </c>
      <c r="BW28" s="23">
        <v>0.16216216216216217</v>
      </c>
      <c r="CA28" s="23">
        <v>0.46825396825396826</v>
      </c>
      <c r="CB28" s="23">
        <v>0.63636363636363635</v>
      </c>
      <c r="CC28" s="23">
        <v>0.61538461538461542</v>
      </c>
      <c r="CD28" s="23">
        <v>0.60126582278481011</v>
      </c>
      <c r="CE28" s="23">
        <v>0.56302521008403361</v>
      </c>
      <c r="CF28" s="23">
        <v>0.6785714285714286</v>
      </c>
      <c r="CK28" s="23">
        <v>0</v>
      </c>
      <c r="CL28" s="23">
        <v>6.0606060606060608E-2</v>
      </c>
      <c r="CM28" s="23">
        <v>0.3</v>
      </c>
      <c r="CN28" s="23">
        <v>0.21875</v>
      </c>
      <c r="CO28" s="23">
        <v>0.47368421052631576</v>
      </c>
      <c r="CP28" s="23">
        <v>0.21428571428571427</v>
      </c>
    </row>
    <row r="29" spans="3:104" x14ac:dyDescent="0.25">
      <c r="C29" s="21">
        <v>33.816425120772948</v>
      </c>
      <c r="D29" s="21">
        <v>57.591623036649217</v>
      </c>
      <c r="E29" s="21">
        <v>48.387096774193552</v>
      </c>
      <c r="F29" s="21">
        <v>53.333333333333336</v>
      </c>
      <c r="G29" s="21">
        <v>15.873015873015873</v>
      </c>
      <c r="H29" s="21">
        <v>7.1428571428571432</v>
      </c>
      <c r="K29" s="23">
        <v>0</v>
      </c>
      <c r="L29" s="23">
        <v>8.8235294117647065</v>
      </c>
      <c r="M29" s="23">
        <v>6.6350710900473935</v>
      </c>
      <c r="N29" s="23">
        <v>0</v>
      </c>
      <c r="O29" s="23">
        <v>0</v>
      </c>
      <c r="P29" s="23">
        <v>21.739130434782609</v>
      </c>
      <c r="Q29" s="23">
        <v>8.3333333333333321</v>
      </c>
      <c r="R29" s="23">
        <v>30.76923076923077</v>
      </c>
      <c r="V29" s="23">
        <v>0.16900000000000001</v>
      </c>
      <c r="W29" s="23">
        <v>0.24</v>
      </c>
      <c r="X29" s="23">
        <v>0.36899999999999999</v>
      </c>
      <c r="Y29" s="23">
        <v>0.161</v>
      </c>
      <c r="Z29" s="23">
        <v>3.2000000000000001E-2</v>
      </c>
      <c r="AA29" s="23">
        <v>2.9000000000000001E-2</v>
      </c>
      <c r="AE29" s="23">
        <v>1.932367149758454E-2</v>
      </c>
      <c r="AF29" s="23">
        <v>4.712041884816754E-2</v>
      </c>
      <c r="AG29" s="23">
        <v>5.9139784946236562E-2</v>
      </c>
      <c r="AH29" s="23">
        <v>0.02</v>
      </c>
      <c r="AI29" s="23">
        <v>1.5873015873015872E-2</v>
      </c>
      <c r="AJ29" s="23">
        <v>0</v>
      </c>
      <c r="AO29" s="23">
        <v>0</v>
      </c>
      <c r="AP29" s="23">
        <v>5.5865921787709499E-3</v>
      </c>
      <c r="AQ29" s="23">
        <v>0</v>
      </c>
      <c r="AR29" s="23">
        <v>5.4054054054054057E-2</v>
      </c>
      <c r="AS29" s="23">
        <v>0.10465116279069768</v>
      </c>
      <c r="AT29" s="23">
        <v>5.7971014492753624E-2</v>
      </c>
      <c r="AU29" s="23">
        <v>2.4937655860349128E-2</v>
      </c>
      <c r="AW29" s="100">
        <v>29</v>
      </c>
      <c r="AX29" s="100">
        <v>20</v>
      </c>
      <c r="BB29" s="23">
        <v>0.8</v>
      </c>
      <c r="BC29" s="23">
        <v>0.8571428571428571</v>
      </c>
      <c r="BD29" s="23">
        <v>1</v>
      </c>
      <c r="BE29" s="23">
        <v>0.5</v>
      </c>
      <c r="BF29" s="23">
        <v>1</v>
      </c>
      <c r="BH29" s="23">
        <v>0.84</v>
      </c>
      <c r="BK29" s="23">
        <v>0.1076923076923077</v>
      </c>
      <c r="BL29" s="23">
        <v>0</v>
      </c>
      <c r="BM29" s="23">
        <v>0.30769230769230771</v>
      </c>
      <c r="BN29" s="23">
        <v>0.58461538461538465</v>
      </c>
      <c r="BR29" s="23">
        <v>0.63313609467455623</v>
      </c>
      <c r="BS29" s="23">
        <v>0.52083333333333337</v>
      </c>
      <c r="BT29" s="23">
        <v>0.7289972899728997</v>
      </c>
      <c r="BU29" s="23">
        <v>0.60248447204968947</v>
      </c>
      <c r="BV29" s="23">
        <v>0.6875</v>
      </c>
      <c r="BW29" s="23">
        <v>6.8965517241379309E-2</v>
      </c>
      <c r="CA29" s="23">
        <v>0.54545454545454541</v>
      </c>
      <c r="CB29" s="23">
        <v>0.67039106145251393</v>
      </c>
      <c r="CC29" s="23">
        <v>0.660377358490566</v>
      </c>
      <c r="CD29" s="23">
        <v>0.65765765765765771</v>
      </c>
      <c r="CE29" s="23">
        <v>0.70930232558139539</v>
      </c>
      <c r="CF29" s="23">
        <v>0.66666666666666663</v>
      </c>
      <c r="CK29" s="23">
        <v>0</v>
      </c>
      <c r="CL29" s="23">
        <v>5.0847457627118647E-2</v>
      </c>
      <c r="CM29" s="23">
        <v>7.1428571428571425E-2</v>
      </c>
      <c r="CN29" s="23">
        <v>0.39130434782608697</v>
      </c>
      <c r="CO29" s="23">
        <v>0.52380952380952384</v>
      </c>
      <c r="CP29" s="23">
        <v>0.2857142857142857</v>
      </c>
    </row>
    <row r="30" spans="3:104" x14ac:dyDescent="0.25">
      <c r="C30" s="21">
        <v>39.024390243902438</v>
      </c>
      <c r="D30" s="21">
        <v>26.785714285714285</v>
      </c>
      <c r="E30" s="21">
        <v>48.128342245989302</v>
      </c>
      <c r="F30" s="21">
        <v>29.940119760479043</v>
      </c>
      <c r="G30" s="21">
        <v>56.91056910569106</v>
      </c>
      <c r="H30" s="21">
        <v>0</v>
      </c>
      <c r="K30" s="23">
        <v>0</v>
      </c>
      <c r="L30" s="23">
        <v>0</v>
      </c>
      <c r="M30" s="23">
        <v>14.673913043478262</v>
      </c>
      <c r="N30" s="23">
        <v>25</v>
      </c>
      <c r="O30" s="23">
        <v>0</v>
      </c>
      <c r="P30" s="23">
        <v>16.981132075471699</v>
      </c>
      <c r="Q30" s="23">
        <v>21.621621621621621</v>
      </c>
      <c r="R30" s="23">
        <v>33.333333333333329</v>
      </c>
      <c r="V30" s="23">
        <v>0.161</v>
      </c>
      <c r="W30" s="23">
        <v>0.24099999999999999</v>
      </c>
      <c r="X30" s="23">
        <v>0.38200000000000001</v>
      </c>
      <c r="Y30" s="23">
        <v>0.14899999999999999</v>
      </c>
      <c r="Z30" s="23">
        <v>2.5000000000000001E-2</v>
      </c>
      <c r="AA30" s="23">
        <v>4.2000000000000003E-2</v>
      </c>
      <c r="AE30" s="23">
        <v>2.9268292682926831E-2</v>
      </c>
      <c r="AF30" s="23">
        <v>6.25E-2</v>
      </c>
      <c r="AG30" s="23">
        <v>4.2780748663101602E-2</v>
      </c>
      <c r="AH30" s="23">
        <v>7.1856287425149698E-2</v>
      </c>
      <c r="AI30" s="23">
        <v>1.6260162601626018E-2</v>
      </c>
      <c r="AJ30" s="23">
        <v>0</v>
      </c>
      <c r="AO30" s="23">
        <v>0</v>
      </c>
      <c r="AP30" s="23">
        <v>0</v>
      </c>
      <c r="AQ30" s="23">
        <v>2.6143790849673203E-2</v>
      </c>
      <c r="AR30" s="23">
        <v>3.3898305084745763E-2</v>
      </c>
      <c r="AS30" s="23">
        <v>5.5555555555555552E-2</v>
      </c>
      <c r="AT30" s="23">
        <v>2.6315789473684209E-2</v>
      </c>
      <c r="AU30" s="23">
        <v>1.7565872020075281E-2</v>
      </c>
      <c r="AW30" s="100">
        <v>42</v>
      </c>
      <c r="AX30" s="100">
        <v>14</v>
      </c>
      <c r="BB30" s="23">
        <v>0.5</v>
      </c>
      <c r="BC30" s="23">
        <v>0.77777777777777779</v>
      </c>
      <c r="BD30" s="23">
        <v>0.8</v>
      </c>
      <c r="BE30" s="23">
        <v>0.88888888888888884</v>
      </c>
      <c r="BF30" s="23">
        <v>0</v>
      </c>
      <c r="BH30" s="23">
        <v>0.70967741935483875</v>
      </c>
      <c r="BK30" s="23">
        <v>4.3010752688172046E-2</v>
      </c>
      <c r="BL30" s="23">
        <v>0</v>
      </c>
      <c r="BM30" s="23">
        <v>0.30107526881720431</v>
      </c>
      <c r="BN30" s="23">
        <v>0.65591397849462363</v>
      </c>
      <c r="BR30" s="23">
        <v>0.62732919254658381</v>
      </c>
      <c r="BS30" s="23">
        <v>0.54356846473029041</v>
      </c>
      <c r="BT30" s="23">
        <v>0.73298429319371727</v>
      </c>
      <c r="BU30" s="23">
        <v>0.60402684563758391</v>
      </c>
      <c r="BV30" s="23">
        <v>0.6</v>
      </c>
      <c r="BW30" s="23">
        <v>9.5238095238095233E-2</v>
      </c>
      <c r="CA30" s="23">
        <v>0.54545454545454541</v>
      </c>
      <c r="CB30" s="23">
        <v>0.72</v>
      </c>
      <c r="CC30" s="23">
        <v>0.6797385620915033</v>
      </c>
      <c r="CD30" s="23">
        <v>0.71186440677966101</v>
      </c>
      <c r="CE30" s="23">
        <v>0.61111111111111116</v>
      </c>
      <c r="CF30" s="23">
        <v>0.55263157894736847</v>
      </c>
      <c r="CK30" s="23">
        <v>0</v>
      </c>
      <c r="CL30" s="23">
        <v>2.564102564102564E-2</v>
      </c>
      <c r="CM30" s="23">
        <v>0.17142857142857143</v>
      </c>
      <c r="CN30" s="23">
        <v>0.27777777777777779</v>
      </c>
      <c r="CO30" s="23">
        <v>0.5</v>
      </c>
      <c r="CP30" s="23">
        <v>0.14285714285714285</v>
      </c>
    </row>
    <row r="31" spans="3:104" x14ac:dyDescent="0.25">
      <c r="C31" s="21">
        <v>30.303030303030305</v>
      </c>
      <c r="D31" s="21">
        <v>65.573770491803273</v>
      </c>
      <c r="E31" s="21">
        <v>53.719008264462808</v>
      </c>
      <c r="F31" s="21">
        <v>83.003952569169954</v>
      </c>
      <c r="G31" s="21">
        <v>9.7560975609756095</v>
      </c>
      <c r="H31" s="21">
        <v>7.1428571428571432</v>
      </c>
      <c r="K31" s="23">
        <v>0</v>
      </c>
      <c r="L31" s="23">
        <v>3.125</v>
      </c>
      <c r="M31" s="23">
        <v>7.6923076923076925</v>
      </c>
      <c r="N31" s="23">
        <v>0</v>
      </c>
      <c r="O31" s="23">
        <v>0</v>
      </c>
      <c r="P31" s="23">
        <v>13.761467889908257</v>
      </c>
      <c r="Q31" s="23">
        <v>22.727272727272727</v>
      </c>
      <c r="R31" s="23">
        <v>31.578947368421051</v>
      </c>
      <c r="V31" s="23">
        <v>0.24299999999999999</v>
      </c>
      <c r="W31" s="23">
        <v>0.14599999999999999</v>
      </c>
      <c r="X31" s="23">
        <v>0.39600000000000002</v>
      </c>
      <c r="Y31" s="23">
        <v>0.14899999999999999</v>
      </c>
      <c r="Z31" s="23">
        <v>2.3E-2</v>
      </c>
      <c r="AA31" s="23">
        <v>4.2999999999999997E-2</v>
      </c>
      <c r="AE31" s="23">
        <v>4.0404040404040407E-2</v>
      </c>
      <c r="AF31" s="23">
        <v>9.8360655737704916E-2</v>
      </c>
      <c r="AG31" s="23">
        <v>6.1983471074380167E-2</v>
      </c>
      <c r="AH31" s="23">
        <v>5.9288537549407112E-2</v>
      </c>
      <c r="AI31" s="23">
        <v>1.4634146341463415E-2</v>
      </c>
      <c r="AJ31" s="23">
        <v>0</v>
      </c>
      <c r="AO31" s="23">
        <v>0</v>
      </c>
      <c r="AP31" s="23">
        <v>1.9607843137254902E-2</v>
      </c>
      <c r="AQ31" s="23">
        <v>2.0100502512562814E-2</v>
      </c>
      <c r="AR31" s="23">
        <v>2.1621621621621623E-2</v>
      </c>
      <c r="AS31" s="23">
        <v>7.3529411764705881E-3</v>
      </c>
      <c r="AT31" s="23">
        <v>1.9230769230769232E-2</v>
      </c>
      <c r="AU31" s="23">
        <v>1.5406162464985995E-2</v>
      </c>
      <c r="AW31" s="100">
        <v>43</v>
      </c>
      <c r="AX31" s="100">
        <v>11</v>
      </c>
      <c r="BB31" s="23">
        <v>0.5</v>
      </c>
      <c r="BC31" s="23">
        <v>0.75</v>
      </c>
      <c r="BD31" s="23">
        <v>0.72727272727272729</v>
      </c>
      <c r="BE31" s="23">
        <v>0.5714285714285714</v>
      </c>
      <c r="BF31" s="23">
        <v>0.5</v>
      </c>
      <c r="BH31" s="23">
        <v>0.62857142857142856</v>
      </c>
      <c r="BK31" s="23">
        <v>0.19672131147540983</v>
      </c>
      <c r="BL31" s="23">
        <v>0</v>
      </c>
      <c r="BM31" s="23">
        <v>0.26229508196721313</v>
      </c>
      <c r="BN31" s="23">
        <v>0.54098360655737709</v>
      </c>
      <c r="BR31" s="23">
        <v>0.58436213991769548</v>
      </c>
      <c r="BS31" s="23">
        <v>0.5821917808219178</v>
      </c>
      <c r="BT31" s="23">
        <v>0.73484848484848486</v>
      </c>
      <c r="BU31" s="23">
        <v>0.67114093959731547</v>
      </c>
      <c r="BV31" s="23">
        <v>0.56521739130434778</v>
      </c>
      <c r="BW31" s="23">
        <v>9.3023255813953487E-2</v>
      </c>
      <c r="CA31" s="23">
        <v>0.63736263736263732</v>
      </c>
      <c r="CB31" s="23">
        <v>0.80392156862745101</v>
      </c>
      <c r="CC31" s="23">
        <v>0.70351758793969854</v>
      </c>
      <c r="CD31" s="23">
        <v>0.63783783783783787</v>
      </c>
      <c r="CE31" s="23">
        <v>0.66176470588235292</v>
      </c>
      <c r="CF31" s="23">
        <v>0.80769230769230771</v>
      </c>
      <c r="CK31" s="23">
        <v>1.9607843137254902E-2</v>
      </c>
      <c r="CL31" s="23">
        <v>8.3333333333333329E-2</v>
      </c>
      <c r="CM31" s="23">
        <v>0.26666666666666666</v>
      </c>
      <c r="CN31" s="23">
        <v>0.21428571428571427</v>
      </c>
      <c r="CO31" s="23">
        <v>4.5454545454545456E-2</v>
      </c>
      <c r="CP31" s="23">
        <v>9.0909090909090912E-2</v>
      </c>
    </row>
    <row r="32" spans="3:104" x14ac:dyDescent="0.25">
      <c r="C32" s="21">
        <v>49.773755656108598</v>
      </c>
      <c r="D32" s="21">
        <v>29.239766081871345</v>
      </c>
      <c r="E32" s="21">
        <v>14.285714285714286</v>
      </c>
      <c r="F32" s="21">
        <v>66.17647058823529</v>
      </c>
      <c r="G32" s="21">
        <v>18.691588785046729</v>
      </c>
      <c r="H32" s="21">
        <v>10.638297872340425</v>
      </c>
      <c r="K32" s="23">
        <v>0</v>
      </c>
      <c r="L32" s="23">
        <v>8.3333333333333321</v>
      </c>
      <c r="M32" s="23">
        <v>10.16949152542373</v>
      </c>
      <c r="N32" s="23">
        <v>9.0909090909090917</v>
      </c>
      <c r="O32" s="23">
        <v>0</v>
      </c>
      <c r="P32" s="23">
        <v>14.423076923076922</v>
      </c>
      <c r="Q32" s="23">
        <v>16.666666666666664</v>
      </c>
      <c r="R32" s="23">
        <v>0</v>
      </c>
      <c r="V32" s="23">
        <v>0.218</v>
      </c>
      <c r="W32" s="23">
        <v>0.24099999999999999</v>
      </c>
      <c r="X32" s="23">
        <v>0.35199999999999998</v>
      </c>
      <c r="Y32" s="23">
        <v>0.13200000000000001</v>
      </c>
      <c r="Z32" s="23">
        <v>1.9E-2</v>
      </c>
      <c r="AA32" s="23">
        <v>3.7999999999999999E-2</v>
      </c>
      <c r="AE32" s="23">
        <v>3.6199095022624438E-2</v>
      </c>
      <c r="AF32" s="23">
        <v>8.1871345029239762E-2</v>
      </c>
      <c r="AG32" s="23">
        <v>5.7142857142857141E-2</v>
      </c>
      <c r="AH32" s="23">
        <v>4.4117647058823532E-2</v>
      </c>
      <c r="AI32" s="23">
        <v>2.8037383177570093E-2</v>
      </c>
      <c r="AJ32" s="23">
        <v>0</v>
      </c>
      <c r="AO32" s="23">
        <v>4.7619047619047623E-3</v>
      </c>
      <c r="AP32" s="23">
        <v>6.7567567567567571E-3</v>
      </c>
      <c r="AQ32" s="23">
        <v>0</v>
      </c>
      <c r="AR32" s="23">
        <v>0</v>
      </c>
      <c r="AS32" s="23">
        <v>4.2857142857142858E-2</v>
      </c>
      <c r="AT32" s="23">
        <v>1.098901098901099E-2</v>
      </c>
      <c r="AU32" s="23">
        <v>1.2096774193548387E-2</v>
      </c>
      <c r="AW32" s="100">
        <v>38</v>
      </c>
      <c r="AX32" s="100">
        <v>9</v>
      </c>
      <c r="BB32" s="23">
        <v>1</v>
      </c>
      <c r="BC32" s="23">
        <v>0.8</v>
      </c>
      <c r="BD32" s="23">
        <v>1</v>
      </c>
      <c r="BE32" s="23">
        <v>0.6</v>
      </c>
      <c r="BF32" s="23">
        <v>0.5</v>
      </c>
      <c r="BH32" s="23">
        <v>0.80769230769230771</v>
      </c>
      <c r="BK32" s="23">
        <v>5.7971014492753624E-2</v>
      </c>
      <c r="BL32" s="23">
        <v>0</v>
      </c>
      <c r="BM32" s="23">
        <v>0.30434782608695654</v>
      </c>
      <c r="BN32" s="23">
        <v>0.6376811594202898</v>
      </c>
      <c r="BR32" s="23">
        <v>0.64678899082568808</v>
      </c>
      <c r="BS32" s="23">
        <v>0.51452282157676343</v>
      </c>
      <c r="BT32" s="23">
        <v>0.71022727272727271</v>
      </c>
      <c r="BU32" s="23">
        <v>0.65151515151515149</v>
      </c>
      <c r="BV32" s="23">
        <v>0.63157894736842102</v>
      </c>
      <c r="BW32" s="23">
        <v>5.2631578947368418E-2</v>
      </c>
      <c r="CA32" s="23">
        <v>0.59523809523809523</v>
      </c>
      <c r="CB32" s="23">
        <v>0.72297297297297303</v>
      </c>
      <c r="CC32" s="23">
        <v>0.63636363636363635</v>
      </c>
      <c r="CD32" s="23">
        <v>0.62</v>
      </c>
      <c r="CE32" s="23">
        <v>0.55714285714285716</v>
      </c>
      <c r="CF32" s="23">
        <v>0.7142857142857143</v>
      </c>
      <c r="CK32" s="23">
        <v>7.8125E-3</v>
      </c>
      <c r="CL32" s="23">
        <v>4.6511627906976744E-2</v>
      </c>
      <c r="CM32" s="23">
        <v>0</v>
      </c>
      <c r="CN32" s="23">
        <v>0.10526315789473684</v>
      </c>
      <c r="CO32" s="23">
        <v>0.21951219512195122</v>
      </c>
      <c r="CP32" s="23">
        <v>4.5454545454545456E-2</v>
      </c>
    </row>
    <row r="33" spans="3:94" x14ac:dyDescent="0.25">
      <c r="C33" s="21">
        <v>25.210084033613445</v>
      </c>
      <c r="D33" s="21">
        <v>74.561403508771932</v>
      </c>
      <c r="E33" s="21">
        <v>70.707070707070713</v>
      </c>
      <c r="F33" s="21">
        <v>20</v>
      </c>
      <c r="G33" s="21">
        <v>0</v>
      </c>
      <c r="H33" s="21">
        <v>7.4626865671641793</v>
      </c>
      <c r="K33" s="23">
        <v>0</v>
      </c>
      <c r="L33" s="23">
        <v>2.5641025641025639</v>
      </c>
      <c r="M33" s="23">
        <v>7.5</v>
      </c>
      <c r="N33" s="23">
        <v>0</v>
      </c>
      <c r="O33" s="23">
        <v>0</v>
      </c>
      <c r="P33" s="23">
        <v>20</v>
      </c>
      <c r="Q33" s="23">
        <v>18.75</v>
      </c>
      <c r="R33" s="23">
        <v>23.52941176470588</v>
      </c>
      <c r="V33" s="23">
        <v>0.14499999999999999</v>
      </c>
      <c r="W33" s="23">
        <v>0.24099999999999999</v>
      </c>
      <c r="X33" s="23">
        <v>0.4</v>
      </c>
      <c r="Y33" s="23">
        <v>0.15</v>
      </c>
      <c r="Z33" s="23">
        <v>1.7999999999999999E-2</v>
      </c>
      <c r="AA33" s="23">
        <v>4.5999999999999999E-2</v>
      </c>
      <c r="AE33" s="23">
        <v>4.2016806722689079E-2</v>
      </c>
      <c r="AF33" s="23">
        <v>6.5789473684210523E-2</v>
      </c>
      <c r="AG33" s="23">
        <v>7.0707070707070704E-2</v>
      </c>
      <c r="AH33" s="23">
        <v>3.3333333333333333E-2</v>
      </c>
      <c r="AI33" s="23">
        <v>1.9230769230769232E-2</v>
      </c>
      <c r="AJ33" s="23">
        <v>7.462686567164179E-3</v>
      </c>
      <c r="AO33" s="23">
        <v>0</v>
      </c>
      <c r="AP33" s="23">
        <v>9.7560975609756097E-3</v>
      </c>
      <c r="AQ33" s="23">
        <v>1.2422360248447204E-2</v>
      </c>
      <c r="AR33" s="23">
        <v>1.7857142857142856E-2</v>
      </c>
      <c r="AS33" s="23">
        <v>8.8235294117647065E-2</v>
      </c>
      <c r="AT33" s="23">
        <v>5.4794520547945202E-2</v>
      </c>
      <c r="AU33" s="23">
        <v>1.6069221260815822E-2</v>
      </c>
      <c r="AW33" s="100">
        <v>46</v>
      </c>
      <c r="AX33" s="100">
        <v>13</v>
      </c>
      <c r="BB33" s="23">
        <v>0.7142857142857143</v>
      </c>
      <c r="BC33" s="23">
        <v>0.8</v>
      </c>
      <c r="BD33" s="23">
        <v>0.88888888888888884</v>
      </c>
      <c r="BE33" s="23">
        <v>0.66666666666666663</v>
      </c>
      <c r="BF33" s="23">
        <v>1</v>
      </c>
      <c r="BG33" s="23">
        <v>1</v>
      </c>
      <c r="BH33" s="23">
        <v>0.80645161290322576</v>
      </c>
      <c r="BK33" s="23">
        <v>3.0612244897959183E-2</v>
      </c>
      <c r="BL33" s="23">
        <v>0</v>
      </c>
      <c r="BM33" s="23">
        <v>0.30612244897959184</v>
      </c>
      <c r="BN33" s="23">
        <v>0.66326530612244894</v>
      </c>
      <c r="BR33" s="23">
        <v>0.6</v>
      </c>
      <c r="BS33" s="23">
        <v>0.47302904564315351</v>
      </c>
      <c r="BT33" s="23">
        <v>0.73750000000000004</v>
      </c>
      <c r="BU33" s="23">
        <v>0.59333333333333338</v>
      </c>
      <c r="BV33" s="23">
        <v>0.72222222222222221</v>
      </c>
      <c r="BW33" s="23">
        <v>8.6956521739130432E-2</v>
      </c>
      <c r="CA33" s="23">
        <v>0.5669642857142857</v>
      </c>
      <c r="CB33" s="23">
        <v>0.66829268292682931</v>
      </c>
      <c r="CC33" s="23">
        <v>0.68322981366459623</v>
      </c>
      <c r="CD33" s="23">
        <v>0.6875</v>
      </c>
      <c r="CE33" s="23">
        <v>0.58823529411764708</v>
      </c>
      <c r="CF33" s="23">
        <v>0.54794520547945202</v>
      </c>
      <c r="CK33" s="23">
        <v>0</v>
      </c>
      <c r="CL33" s="23">
        <v>7.1428571428571425E-2</v>
      </c>
      <c r="CM33" s="23">
        <v>7.6923076923076927E-2</v>
      </c>
      <c r="CN33" s="23">
        <v>9.5238095238095233E-2</v>
      </c>
      <c r="CO33" s="23">
        <v>0.5</v>
      </c>
      <c r="CP33" s="23">
        <v>0.2857142857142857</v>
      </c>
    </row>
    <row r="34" spans="3:94" x14ac:dyDescent="0.25">
      <c r="C34" s="21">
        <v>30.612244897959183</v>
      </c>
      <c r="D34" s="21">
        <v>29.239766081871345</v>
      </c>
      <c r="E34" s="21">
        <v>48.582995951417004</v>
      </c>
      <c r="F34" s="21">
        <v>48.672566371681413</v>
      </c>
      <c r="G34" s="21">
        <v>18.9873417721519</v>
      </c>
      <c r="H34" s="21">
        <v>10</v>
      </c>
      <c r="K34" s="23">
        <v>0</v>
      </c>
      <c r="L34" s="23">
        <v>14.285714285714285</v>
      </c>
      <c r="M34" s="23">
        <v>10.256410256410255</v>
      </c>
      <c r="N34" s="23">
        <v>0</v>
      </c>
      <c r="O34" s="23">
        <v>0</v>
      </c>
      <c r="P34" s="23">
        <v>17.475728155339805</v>
      </c>
      <c r="Q34" s="23">
        <v>16.666666666666664</v>
      </c>
      <c r="R34" s="23">
        <v>25</v>
      </c>
      <c r="V34" s="23">
        <v>0.216</v>
      </c>
      <c r="W34" s="23">
        <v>0.157</v>
      </c>
      <c r="X34" s="23">
        <v>0.38900000000000001</v>
      </c>
      <c r="Y34" s="23">
        <v>0.14199999999999999</v>
      </c>
      <c r="Z34" s="23">
        <v>0.04</v>
      </c>
      <c r="AA34" s="23">
        <v>5.6000000000000001E-2</v>
      </c>
      <c r="AE34" s="23">
        <v>3.0612244897959183E-2</v>
      </c>
      <c r="AF34" s="23">
        <v>0.1111111111111111</v>
      </c>
      <c r="AG34" s="23">
        <v>4.4534412955465584E-2</v>
      </c>
      <c r="AH34" s="23">
        <v>6.637168141592921E-2</v>
      </c>
      <c r="AI34" s="23">
        <v>5.0632911392405063E-2</v>
      </c>
      <c r="AJ34" s="23">
        <v>0</v>
      </c>
      <c r="AO34" s="23">
        <v>1.0638297872340425E-2</v>
      </c>
      <c r="AP34" s="23">
        <v>0</v>
      </c>
      <c r="AQ34" s="23">
        <v>1.9801980198019802E-2</v>
      </c>
      <c r="AR34" s="23">
        <v>4.9079754601226995E-2</v>
      </c>
      <c r="AS34" s="23">
        <v>5.6818181818181816E-2</v>
      </c>
      <c r="AT34" s="23">
        <v>5.128205128205128E-2</v>
      </c>
      <c r="AU34" s="23">
        <v>2.7472527472527472E-2</v>
      </c>
      <c r="AW34" s="100">
        <v>56</v>
      </c>
      <c r="AX34" s="100">
        <v>20</v>
      </c>
      <c r="BB34" s="23">
        <v>1</v>
      </c>
      <c r="BC34" s="23">
        <v>1</v>
      </c>
      <c r="BD34" s="23">
        <v>0.83333333333333337</v>
      </c>
      <c r="BE34" s="23">
        <v>0.83333333333333337</v>
      </c>
      <c r="BF34" s="23">
        <v>0.42857142857142855</v>
      </c>
      <c r="BH34" s="23">
        <v>0.81578947368421051</v>
      </c>
      <c r="BK34" s="23">
        <v>0.11578947368421053</v>
      </c>
      <c r="BL34" s="23">
        <v>0</v>
      </c>
      <c r="BM34" s="23">
        <v>0.24210526315789474</v>
      </c>
      <c r="BN34" s="23">
        <v>0.64210526315789473</v>
      </c>
      <c r="BR34" s="23">
        <v>0.6342592592592593</v>
      </c>
      <c r="BS34" s="23">
        <v>0.45859872611464969</v>
      </c>
      <c r="BT34" s="23">
        <v>0.72750642673521848</v>
      </c>
      <c r="BU34" s="23">
        <v>0.62676056338028174</v>
      </c>
      <c r="BV34" s="23">
        <v>0.625</v>
      </c>
      <c r="BW34" s="23">
        <v>0.16071428571428573</v>
      </c>
      <c r="CA34" s="23">
        <v>0.39361702127659576</v>
      </c>
      <c r="CB34" s="23">
        <v>0.74647887323943662</v>
      </c>
      <c r="CC34" s="23">
        <v>0.70792079207920788</v>
      </c>
      <c r="CD34" s="23">
        <v>0.61349693251533743</v>
      </c>
      <c r="CE34" s="23">
        <v>0.65909090909090906</v>
      </c>
      <c r="CF34" s="23">
        <v>0.64102564102564108</v>
      </c>
      <c r="CK34" s="23">
        <v>1.5873015873015872E-2</v>
      </c>
      <c r="CL34" s="23">
        <v>3.3333333333333333E-2</v>
      </c>
      <c r="CM34" s="23">
        <v>0.22857142857142856</v>
      </c>
      <c r="CN34" s="23">
        <v>0.33333333333333331</v>
      </c>
      <c r="CO34" s="23">
        <v>0.27586206896551724</v>
      </c>
      <c r="CP34" s="23">
        <v>0.4</v>
      </c>
    </row>
    <row r="35" spans="3:94" x14ac:dyDescent="0.25">
      <c r="C35" s="21">
        <v>30.120481927710845</v>
      </c>
      <c r="D35" s="21">
        <v>19.047619047619047</v>
      </c>
      <c r="E35" s="21">
        <v>58.064516129032256</v>
      </c>
      <c r="F35" s="21">
        <v>48.07692307692308</v>
      </c>
      <c r="G35" s="21">
        <v>24.03846153846154</v>
      </c>
      <c r="H35" s="21">
        <v>0</v>
      </c>
      <c r="K35" s="23">
        <v>0</v>
      </c>
      <c r="L35" s="23">
        <v>2.8571428571428572</v>
      </c>
      <c r="M35" s="23">
        <v>7.9545454545454541</v>
      </c>
      <c r="N35" s="23">
        <v>7.6923076923076925</v>
      </c>
      <c r="O35" s="23">
        <v>0</v>
      </c>
      <c r="P35" s="23">
        <v>9.4736842105263168</v>
      </c>
      <c r="Q35" s="23">
        <v>17.948717948717949</v>
      </c>
      <c r="R35" s="23">
        <v>21.428571428571427</v>
      </c>
      <c r="V35" s="23">
        <v>0.23</v>
      </c>
      <c r="W35" s="23">
        <v>0.192</v>
      </c>
      <c r="X35" s="23">
        <v>0.35799999999999998</v>
      </c>
      <c r="Y35" s="23">
        <v>0.14599999999999999</v>
      </c>
      <c r="Z35" s="23">
        <v>3.6999999999999998E-2</v>
      </c>
      <c r="AA35" s="23">
        <v>3.6999999999999998E-2</v>
      </c>
      <c r="AE35" s="23">
        <v>4.2168674698795178E-2</v>
      </c>
      <c r="AF35" s="23">
        <v>7.6190476190476197E-2</v>
      </c>
      <c r="AG35" s="23">
        <v>5.1612903225806452E-2</v>
      </c>
      <c r="AH35" s="23">
        <v>3.3653846153846152E-2</v>
      </c>
      <c r="AI35" s="23">
        <v>2.8846153846153848E-2</v>
      </c>
      <c r="AJ35" s="23">
        <v>6.3291139240506328E-3</v>
      </c>
      <c r="AO35" s="23">
        <v>0</v>
      </c>
      <c r="AP35" s="23">
        <v>1.0752688172043012E-2</v>
      </c>
      <c r="AQ35" s="23">
        <v>3.0303030303030304E-2</v>
      </c>
      <c r="AR35" s="23">
        <v>4.5751633986928102E-2</v>
      </c>
      <c r="AS35" s="23">
        <v>6.0606060606060608E-2</v>
      </c>
      <c r="AT35" s="23">
        <v>3.0303030303030304E-2</v>
      </c>
      <c r="AU35" s="23">
        <v>3.0013642564802184E-2</v>
      </c>
      <c r="AW35" s="100">
        <v>37</v>
      </c>
      <c r="AX35" s="100">
        <v>22</v>
      </c>
      <c r="BB35" s="23">
        <v>1</v>
      </c>
      <c r="BC35" s="23">
        <v>1</v>
      </c>
      <c r="BD35" s="23">
        <v>1</v>
      </c>
      <c r="BE35" s="23">
        <v>0.6</v>
      </c>
      <c r="BF35" s="23">
        <v>0.5</v>
      </c>
      <c r="BG35" s="23">
        <v>1</v>
      </c>
      <c r="BH35" s="23">
        <v>0.84615384615384615</v>
      </c>
      <c r="BK35" s="23">
        <v>0.17105263157894737</v>
      </c>
      <c r="BL35" s="23">
        <v>0</v>
      </c>
      <c r="BM35" s="23">
        <v>0.35526315789473684</v>
      </c>
      <c r="BN35" s="23">
        <v>0.47368421052631576</v>
      </c>
      <c r="BR35" s="23">
        <v>0.62173913043478257</v>
      </c>
      <c r="BS35" s="23">
        <v>0.48958333333333331</v>
      </c>
      <c r="BT35" s="23">
        <v>0.74301675977653636</v>
      </c>
      <c r="BU35" s="23">
        <v>0.58904109589041098</v>
      </c>
      <c r="BV35" s="23">
        <v>0.70270270270270274</v>
      </c>
      <c r="BW35" s="23">
        <v>0.1891891891891892</v>
      </c>
      <c r="CA35" s="23">
        <v>0.57961783439490444</v>
      </c>
      <c r="CB35" s="23">
        <v>0.72043010752688175</v>
      </c>
      <c r="CC35" s="23">
        <v>0.65909090909090906</v>
      </c>
      <c r="CD35" s="23">
        <v>0.66666666666666663</v>
      </c>
      <c r="CE35" s="23">
        <v>0.64393939393939392</v>
      </c>
      <c r="CF35" s="23">
        <v>0.60606060606060608</v>
      </c>
      <c r="CK35" s="23">
        <v>0</v>
      </c>
      <c r="CL35" s="23">
        <v>4.3478260869565216E-2</v>
      </c>
      <c r="CM35" s="23">
        <v>0.16666666666666666</v>
      </c>
      <c r="CN35" s="23">
        <v>0.38461538461538464</v>
      </c>
      <c r="CO35" s="23">
        <v>0.40625</v>
      </c>
      <c r="CP35" s="23">
        <v>0.2857142857142857</v>
      </c>
    </row>
    <row r="36" spans="3:94" x14ac:dyDescent="0.25">
      <c r="C36" s="21">
        <v>24.193548387096776</v>
      </c>
      <c r="D36" s="21">
        <v>61.111111111111114</v>
      </c>
      <c r="E36" s="21">
        <v>61.946902654867259</v>
      </c>
      <c r="F36" s="21">
        <v>23.076923076923077</v>
      </c>
      <c r="G36" s="21">
        <v>25.316455696202532</v>
      </c>
      <c r="H36" s="21">
        <v>5.8479532163742691</v>
      </c>
      <c r="K36" s="23">
        <v>0</v>
      </c>
      <c r="L36" s="23">
        <v>17.948717948717949</v>
      </c>
      <c r="M36" s="23">
        <v>8.8757396449704142</v>
      </c>
      <c r="N36" s="23">
        <v>10</v>
      </c>
      <c r="O36" s="23">
        <v>0</v>
      </c>
      <c r="P36" s="23">
        <v>17.894736842105264</v>
      </c>
      <c r="Q36" s="23">
        <v>17.391304347826086</v>
      </c>
      <c r="R36" s="23">
        <v>26.666666666666668</v>
      </c>
      <c r="V36" s="23">
        <v>0.19400000000000001</v>
      </c>
      <c r="W36" s="23">
        <v>0.24399999999999999</v>
      </c>
      <c r="X36" s="23">
        <v>0.34399999999999997</v>
      </c>
      <c r="Y36" s="23">
        <v>0.153</v>
      </c>
      <c r="Z36" s="23">
        <v>2.5000000000000001E-2</v>
      </c>
      <c r="AA36" s="23">
        <v>0.04</v>
      </c>
      <c r="AE36" s="23">
        <v>3.2258064516129031E-2</v>
      </c>
      <c r="AF36" s="23">
        <v>5.5555555555555552E-2</v>
      </c>
      <c r="AG36" s="23">
        <v>6.1946902654867256E-2</v>
      </c>
      <c r="AH36" s="23">
        <v>0.1</v>
      </c>
      <c r="AI36" s="23">
        <v>1.2658227848101266E-2</v>
      </c>
      <c r="AJ36" s="23">
        <v>0</v>
      </c>
      <c r="AO36" s="23">
        <v>0</v>
      </c>
      <c r="AP36" s="23">
        <v>1.8404907975460124E-2</v>
      </c>
      <c r="AQ36" s="23">
        <v>2.0618556701030927E-2</v>
      </c>
      <c r="AR36" s="23">
        <v>3.5714285714285712E-2</v>
      </c>
      <c r="AS36" s="23">
        <v>2.8846153846153848E-2</v>
      </c>
      <c r="AT36" s="23">
        <v>2.5000000000000001E-2</v>
      </c>
      <c r="AU36" s="23">
        <v>1.6971279373368148E-2</v>
      </c>
      <c r="AW36" s="100">
        <v>40</v>
      </c>
      <c r="AX36" s="100">
        <v>13</v>
      </c>
      <c r="BB36" s="23">
        <v>0.625</v>
      </c>
      <c r="BC36" s="23">
        <v>0.8571428571428571</v>
      </c>
      <c r="BD36" s="23">
        <v>0.66666666666666663</v>
      </c>
      <c r="BE36" s="23">
        <v>0.9</v>
      </c>
      <c r="BF36" s="23">
        <v>1</v>
      </c>
      <c r="BH36" s="23">
        <v>0.78125</v>
      </c>
      <c r="BK36" s="23">
        <v>9.6774193548387094E-2</v>
      </c>
      <c r="BL36" s="23">
        <v>0</v>
      </c>
      <c r="BM36" s="23">
        <v>0.5</v>
      </c>
      <c r="BN36" s="23">
        <v>0.40322580645161288</v>
      </c>
      <c r="BR36" s="23">
        <v>0.62886597938144329</v>
      </c>
      <c r="BS36" s="23">
        <v>0.47540983606557374</v>
      </c>
      <c r="BT36" s="23">
        <v>0.73546511627906974</v>
      </c>
      <c r="BU36" s="23">
        <v>0.62745098039215685</v>
      </c>
      <c r="BV36" s="23">
        <v>0.56000000000000005</v>
      </c>
      <c r="BW36" s="23">
        <v>7.4999999999999997E-2</v>
      </c>
      <c r="CA36" s="23">
        <v>0.48739495798319327</v>
      </c>
      <c r="CB36" s="23">
        <v>0.7239263803680982</v>
      </c>
      <c r="CC36" s="23">
        <v>0.67010309278350511</v>
      </c>
      <c r="CD36" s="23">
        <v>0.65476190476190477</v>
      </c>
      <c r="CE36" s="23">
        <v>0.61538461538461542</v>
      </c>
      <c r="CF36" s="23">
        <v>0.76249999999999996</v>
      </c>
      <c r="CK36" s="23">
        <v>0</v>
      </c>
      <c r="CL36" s="23">
        <v>0.13157894736842105</v>
      </c>
      <c r="CM36" s="23">
        <v>0.27777777777777779</v>
      </c>
      <c r="CN36" s="23">
        <v>0.5</v>
      </c>
      <c r="CO36" s="23">
        <v>0.25</v>
      </c>
      <c r="CP36" s="23">
        <v>0.14285714285714285</v>
      </c>
    </row>
    <row r="37" spans="3:94" x14ac:dyDescent="0.25">
      <c r="C37" s="21">
        <v>43.956043956043956</v>
      </c>
      <c r="D37" s="21">
        <v>35.087719298245617</v>
      </c>
      <c r="E37" s="21">
        <v>74.21875</v>
      </c>
      <c r="F37" s="21">
        <v>46.24277456647399</v>
      </c>
      <c r="G37" s="21">
        <v>38.46153846153846</v>
      </c>
      <c r="H37" s="21">
        <v>9.1743119266055047</v>
      </c>
      <c r="K37" s="23">
        <v>0</v>
      </c>
      <c r="L37" s="23">
        <v>9.5238095238095237</v>
      </c>
      <c r="M37" s="23">
        <v>9.94475138121547</v>
      </c>
      <c r="N37" s="23">
        <v>12.5</v>
      </c>
      <c r="O37" s="23">
        <v>0</v>
      </c>
      <c r="P37" s="23">
        <v>17.857142857142858</v>
      </c>
      <c r="Q37" s="23">
        <v>16.666666666666664</v>
      </c>
      <c r="R37" s="23">
        <v>20.833333333333336</v>
      </c>
      <c r="V37" s="23">
        <v>0.158</v>
      </c>
      <c r="W37" s="23">
        <v>0.215</v>
      </c>
      <c r="X37" s="23">
        <v>0.39100000000000001</v>
      </c>
      <c r="Y37" s="23">
        <v>0.152</v>
      </c>
      <c r="Z37" s="23">
        <v>2.1000000000000001E-2</v>
      </c>
      <c r="AA37" s="23">
        <v>6.3E-2</v>
      </c>
      <c r="AE37" s="23">
        <v>5.4945054945054944E-2</v>
      </c>
      <c r="AF37" s="23">
        <v>7.8947368421052627E-2</v>
      </c>
      <c r="AG37" s="23">
        <v>0.10546875</v>
      </c>
      <c r="AH37" s="23">
        <v>4.6242774566473986E-2</v>
      </c>
      <c r="AI37" s="23">
        <v>0</v>
      </c>
      <c r="AJ37" s="23">
        <v>0</v>
      </c>
      <c r="AO37" s="23">
        <v>0</v>
      </c>
      <c r="AP37" s="23">
        <v>0</v>
      </c>
      <c r="AQ37" s="23">
        <v>2.9556650246305417E-2</v>
      </c>
      <c r="AR37" s="23">
        <v>8.0645161290322578E-3</v>
      </c>
      <c r="AS37" s="23">
        <v>0</v>
      </c>
      <c r="AT37" s="23">
        <v>0.06</v>
      </c>
      <c r="AU37" s="23">
        <v>1.2836970474967908E-2</v>
      </c>
      <c r="AW37" s="100">
        <v>63</v>
      </c>
      <c r="AX37" s="100">
        <v>10</v>
      </c>
      <c r="BB37" s="23">
        <v>1</v>
      </c>
      <c r="BC37" s="23">
        <v>0.72727272727272729</v>
      </c>
      <c r="BD37" s="23">
        <v>0.83333333333333337</v>
      </c>
      <c r="BE37" s="23">
        <v>0.83333333333333337</v>
      </c>
      <c r="BH37" s="23">
        <v>0.83333333333333337</v>
      </c>
      <c r="BK37" s="23">
        <v>0.12173913043478261</v>
      </c>
      <c r="BL37" s="23">
        <v>0</v>
      </c>
      <c r="BM37" s="23">
        <v>0.29565217391304349</v>
      </c>
      <c r="BN37" s="23">
        <v>0.58260869565217388</v>
      </c>
      <c r="BR37" s="23">
        <v>0.58227848101265822</v>
      </c>
      <c r="BS37" s="23">
        <v>0.50697674418604655</v>
      </c>
      <c r="BT37" s="23">
        <v>0.68542199488491051</v>
      </c>
      <c r="BU37" s="23">
        <v>0.57894736842105265</v>
      </c>
      <c r="BV37" s="23">
        <v>0.47619047619047616</v>
      </c>
      <c r="BW37" s="23">
        <v>0.14285714285714285</v>
      </c>
      <c r="CA37" s="23">
        <v>0.58479532163742687</v>
      </c>
      <c r="CB37" s="23">
        <v>0.64179104477611937</v>
      </c>
      <c r="CC37" s="23">
        <v>0.66009852216748766</v>
      </c>
      <c r="CD37" s="23">
        <v>0.55645161290322576</v>
      </c>
      <c r="CE37" s="23">
        <v>0.56666666666666665</v>
      </c>
      <c r="CF37" s="23">
        <v>0.52</v>
      </c>
      <c r="CK37" s="23">
        <v>0</v>
      </c>
      <c r="CL37" s="23">
        <v>1.8181818181818181E-2</v>
      </c>
      <c r="CM37" s="23">
        <v>0.24324324324324326</v>
      </c>
      <c r="CN37" s="23">
        <v>0.2</v>
      </c>
      <c r="CO37" s="23">
        <v>0</v>
      </c>
      <c r="CP37" s="23">
        <v>0.25</v>
      </c>
    </row>
    <row r="38" spans="3:94" x14ac:dyDescent="0.25">
      <c r="C38" s="21">
        <v>32.786885245901637</v>
      </c>
      <c r="D38" s="21">
        <v>20.134228187919462</v>
      </c>
      <c r="E38" s="21">
        <v>32.258064516129032</v>
      </c>
      <c r="F38" s="21">
        <v>71.428571428571431</v>
      </c>
      <c r="G38" s="21">
        <v>14.354066985645932</v>
      </c>
      <c r="H38" s="21">
        <v>17.857142857142858</v>
      </c>
      <c r="K38" s="23">
        <v>0</v>
      </c>
      <c r="L38" s="23">
        <v>12.5</v>
      </c>
      <c r="M38" s="23">
        <v>8.6419753086419746</v>
      </c>
      <c r="N38" s="23">
        <v>9.5238095238095237</v>
      </c>
      <c r="O38" s="23">
        <v>0</v>
      </c>
      <c r="P38" s="23">
        <v>20.869565217391305</v>
      </c>
      <c r="Q38" s="23">
        <v>13.953488372093023</v>
      </c>
      <c r="R38" s="23">
        <v>26.666666666666668</v>
      </c>
      <c r="V38" s="23">
        <v>0.216</v>
      </c>
      <c r="W38" s="23">
        <v>0.17100000000000001</v>
      </c>
      <c r="X38" s="23">
        <v>0.36499999999999999</v>
      </c>
      <c r="Y38" s="23">
        <v>0.152</v>
      </c>
      <c r="Z38" s="23">
        <v>4.2000000000000003E-2</v>
      </c>
      <c r="AA38" s="23">
        <v>5.3999999999999999E-2</v>
      </c>
      <c r="AE38" s="23">
        <v>3.2786885245901641E-2</v>
      </c>
      <c r="AF38" s="23">
        <v>7.3825503355704702E-2</v>
      </c>
      <c r="AG38" s="23">
        <v>9.2165898617511524E-2</v>
      </c>
      <c r="AH38" s="23">
        <v>6.7460317460317457E-2</v>
      </c>
      <c r="AI38" s="23">
        <v>1.9138755980861243E-2</v>
      </c>
      <c r="AJ38" s="23">
        <v>0</v>
      </c>
      <c r="AO38" s="23">
        <v>0</v>
      </c>
      <c r="AP38" s="23">
        <v>0</v>
      </c>
      <c r="AQ38" s="23">
        <v>2.3952095808383235E-2</v>
      </c>
      <c r="AR38" s="23">
        <v>6.5217391304347824E-2</v>
      </c>
      <c r="AS38" s="23">
        <v>5.2631578947368418E-2</v>
      </c>
      <c r="AT38" s="23">
        <v>5.4545454545454543E-2</v>
      </c>
      <c r="AU38" s="23">
        <v>3.5616438356164383E-2</v>
      </c>
      <c r="AW38" s="100">
        <v>54</v>
      </c>
      <c r="AX38" s="100">
        <v>26</v>
      </c>
      <c r="BB38" s="23">
        <v>1</v>
      </c>
      <c r="BC38" s="23">
        <v>0.75</v>
      </c>
      <c r="BD38" s="23">
        <v>0.9285714285714286</v>
      </c>
      <c r="BE38" s="23">
        <v>0.8125</v>
      </c>
      <c r="BF38" s="23">
        <v>0.66666666666666663</v>
      </c>
      <c r="BH38" s="23">
        <v>0.83720930232558144</v>
      </c>
      <c r="BK38" s="23">
        <v>0.16513761467889909</v>
      </c>
      <c r="BL38" s="23">
        <v>0</v>
      </c>
      <c r="BM38" s="23">
        <v>0.25688073394495414</v>
      </c>
      <c r="BN38" s="23">
        <v>0.57798165137614677</v>
      </c>
      <c r="BR38" s="23">
        <v>0.58796296296296291</v>
      </c>
      <c r="BS38" s="23">
        <v>0.56140350877192979</v>
      </c>
      <c r="BT38" s="23">
        <v>0.72054794520547949</v>
      </c>
      <c r="BU38" s="23">
        <v>0.63157894736842102</v>
      </c>
      <c r="BV38" s="23">
        <v>0.7142857142857143</v>
      </c>
      <c r="BW38" s="23">
        <v>0.1111111111111111</v>
      </c>
      <c r="CA38" s="23">
        <v>0.61403508771929827</v>
      </c>
      <c r="CB38" s="23">
        <v>0.65671641791044777</v>
      </c>
      <c r="CC38" s="23">
        <v>0.71856287425149701</v>
      </c>
      <c r="CD38" s="23">
        <v>0.64673913043478259</v>
      </c>
      <c r="CE38" s="23">
        <v>0.66917293233082709</v>
      </c>
      <c r="CF38" s="23">
        <v>0.61818181818181817</v>
      </c>
      <c r="CK38" s="23">
        <v>0</v>
      </c>
      <c r="CL38" s="23">
        <v>2.1276595744680851E-2</v>
      </c>
      <c r="CM38" s="23">
        <v>0.14285714285714285</v>
      </c>
      <c r="CN38" s="23">
        <v>0.4</v>
      </c>
      <c r="CO38" s="23">
        <v>0.25</v>
      </c>
      <c r="CP38" s="23">
        <v>0.2608695652173913</v>
      </c>
    </row>
    <row r="39" spans="3:94" x14ac:dyDescent="0.25">
      <c r="C39" s="21">
        <v>12.396694214876034</v>
      </c>
      <c r="D39" s="21">
        <v>52.631578947368418</v>
      </c>
      <c r="E39" s="21">
        <v>36.585365853658537</v>
      </c>
      <c r="F39" s="21">
        <v>28.089887640449437</v>
      </c>
      <c r="G39" s="21">
        <v>42.857142857142854</v>
      </c>
      <c r="H39" s="21">
        <v>0</v>
      </c>
      <c r="K39" s="23">
        <v>0</v>
      </c>
      <c r="L39" s="23">
        <v>5.2631578947368416</v>
      </c>
      <c r="M39" s="23">
        <v>9.0909090909090917</v>
      </c>
      <c r="N39" s="23">
        <v>13.333333333333334</v>
      </c>
      <c r="O39" s="23">
        <v>0</v>
      </c>
      <c r="P39" s="23">
        <v>16.666666666666664</v>
      </c>
      <c r="Q39" s="23">
        <v>15.789473684210526</v>
      </c>
      <c r="R39" s="23">
        <v>30.76923076923077</v>
      </c>
      <c r="V39" s="23">
        <v>0.24</v>
      </c>
      <c r="W39" s="23">
        <v>0.23599999999999999</v>
      </c>
      <c r="X39" s="23">
        <v>0.32700000000000001</v>
      </c>
      <c r="Y39" s="23">
        <v>0.122</v>
      </c>
      <c r="Z39" s="23">
        <v>3.3000000000000002E-2</v>
      </c>
      <c r="AA39" s="23">
        <v>4.2000000000000003E-2</v>
      </c>
      <c r="AE39" s="23">
        <v>3.3057851239669422E-2</v>
      </c>
      <c r="AF39" s="23">
        <v>8.4210526315789472E-2</v>
      </c>
      <c r="AG39" s="23">
        <v>0.10975609756097561</v>
      </c>
      <c r="AH39" s="23">
        <v>6.741573033707865E-2</v>
      </c>
      <c r="AI39" s="23">
        <v>2.3809523809523808E-2</v>
      </c>
      <c r="AJ39" s="23">
        <v>0</v>
      </c>
      <c r="AO39" s="23">
        <v>0</v>
      </c>
      <c r="AP39" s="23">
        <v>1.2048192771084338E-2</v>
      </c>
      <c r="AQ39" s="23">
        <v>0</v>
      </c>
      <c r="AR39" s="23">
        <v>3.2520325203252036E-2</v>
      </c>
      <c r="AS39" s="23">
        <v>3.0303030303030304E-2</v>
      </c>
      <c r="AT39" s="23">
        <v>6.5934065934065936E-2</v>
      </c>
      <c r="AU39" s="23">
        <v>2.0891364902506964E-2</v>
      </c>
      <c r="AW39" s="100">
        <v>42</v>
      </c>
      <c r="AX39" s="100">
        <v>15</v>
      </c>
      <c r="BB39" s="23">
        <v>1</v>
      </c>
      <c r="BC39" s="23">
        <v>0.8</v>
      </c>
      <c r="BD39" s="23">
        <v>0.8</v>
      </c>
      <c r="BE39" s="23">
        <v>0.625</v>
      </c>
      <c r="BF39" s="23">
        <v>1</v>
      </c>
      <c r="BG39" s="23">
        <v>0</v>
      </c>
      <c r="BH39" s="23">
        <v>0.76666666666666672</v>
      </c>
      <c r="BK39" s="23">
        <v>0.12820512820512819</v>
      </c>
      <c r="BL39" s="23">
        <v>0</v>
      </c>
      <c r="BM39" s="23">
        <v>0.21794871794871795</v>
      </c>
      <c r="BN39" s="23">
        <v>0.65384615384615385</v>
      </c>
      <c r="BR39" s="23">
        <v>0.65833333333333333</v>
      </c>
      <c r="BS39" s="23">
        <v>0.53813559322033899</v>
      </c>
      <c r="BT39" s="23">
        <v>0.7155963302752294</v>
      </c>
      <c r="BU39" s="23">
        <v>0.61475409836065575</v>
      </c>
      <c r="BV39" s="23">
        <v>0.54545454545454541</v>
      </c>
      <c r="BW39" s="23">
        <v>0.16666666666666666</v>
      </c>
      <c r="CA39" s="23">
        <v>0.52838427947598254</v>
      </c>
      <c r="CB39" s="23">
        <v>0.77108433734939763</v>
      </c>
      <c r="CC39" s="23">
        <v>0.75</v>
      </c>
      <c r="CD39" s="23">
        <v>0.72357723577235777</v>
      </c>
      <c r="CE39" s="23">
        <v>0.60606060606060608</v>
      </c>
      <c r="CF39" s="23">
        <v>0.60439560439560436</v>
      </c>
      <c r="CK39" s="23">
        <v>6.2893081761006293E-3</v>
      </c>
      <c r="CL39" s="23">
        <v>8.3333333333333329E-2</v>
      </c>
      <c r="CM39" s="23">
        <v>0</v>
      </c>
      <c r="CN39" s="23">
        <v>0.31578947368421051</v>
      </c>
      <c r="CO39" s="23">
        <v>0.29729729729729731</v>
      </c>
      <c r="CP39" s="23">
        <v>0.26666666666666666</v>
      </c>
    </row>
    <row r="40" spans="3:94" x14ac:dyDescent="0.25">
      <c r="C40" s="21">
        <v>36.885245901639344</v>
      </c>
      <c r="D40" s="21">
        <v>55.793991416309012</v>
      </c>
      <c r="E40" s="21">
        <v>50.458715596330272</v>
      </c>
      <c r="F40" s="21">
        <v>43.478260869565219</v>
      </c>
      <c r="G40" s="21">
        <v>42.553191489361701</v>
      </c>
      <c r="H40" s="21">
        <v>0</v>
      </c>
      <c r="K40" s="23">
        <v>0</v>
      </c>
      <c r="L40" s="23">
        <v>11.111111111111111</v>
      </c>
      <c r="M40" s="23">
        <v>9.5</v>
      </c>
      <c r="N40" s="23">
        <v>13.333333333333334</v>
      </c>
      <c r="O40" s="23">
        <v>0</v>
      </c>
      <c r="P40" s="23">
        <v>17.333333333333336</v>
      </c>
      <c r="Q40" s="23">
        <v>39.393939393939391</v>
      </c>
      <c r="R40" s="23">
        <v>23.52941176470588</v>
      </c>
      <c r="V40" s="23">
        <v>0.16200000000000001</v>
      </c>
      <c r="W40" s="23">
        <v>0.28799999999999998</v>
      </c>
      <c r="X40" s="23">
        <v>0.35799999999999998</v>
      </c>
      <c r="Y40" s="23">
        <v>0.11899999999999999</v>
      </c>
      <c r="Z40" s="23">
        <v>3.1E-2</v>
      </c>
      <c r="AA40" s="23">
        <v>4.2000000000000003E-2</v>
      </c>
      <c r="AE40" s="23">
        <v>2.8688524590163935E-2</v>
      </c>
      <c r="AF40" s="23">
        <v>7.2961373390557943E-2</v>
      </c>
      <c r="AG40" s="23">
        <v>6.8807339449541288E-2</v>
      </c>
      <c r="AH40" s="23">
        <v>4.3478260869565216E-2</v>
      </c>
      <c r="AI40" s="23">
        <v>0</v>
      </c>
      <c r="AJ40" s="23">
        <v>0</v>
      </c>
      <c r="AO40" s="23">
        <v>0</v>
      </c>
      <c r="AP40" s="23">
        <v>4.9019607843137254E-3</v>
      </c>
      <c r="AQ40" s="23">
        <v>1.092896174863388E-2</v>
      </c>
      <c r="AR40" s="23">
        <v>7.5471698113207544E-2</v>
      </c>
      <c r="AS40" s="23">
        <v>0.12307692307692308</v>
      </c>
      <c r="AT40" s="23">
        <v>1.7543859649122806E-2</v>
      </c>
      <c r="AU40" s="23">
        <v>2.0100502512562814E-2</v>
      </c>
      <c r="AW40" s="100">
        <v>42</v>
      </c>
      <c r="AX40" s="100">
        <v>16</v>
      </c>
      <c r="BB40" s="23">
        <v>0.5714285714285714</v>
      </c>
      <c r="BC40" s="23">
        <v>0.7142857142857143</v>
      </c>
      <c r="BD40" s="23">
        <v>0.77777777777777779</v>
      </c>
      <c r="BE40" s="23">
        <v>1</v>
      </c>
      <c r="BF40" s="23">
        <v>0</v>
      </c>
      <c r="BH40" s="23">
        <v>0.6875</v>
      </c>
      <c r="BK40" s="23">
        <v>4.2253521126760563E-2</v>
      </c>
      <c r="BL40" s="23">
        <v>0</v>
      </c>
      <c r="BM40" s="23">
        <v>0.29577464788732394</v>
      </c>
      <c r="BN40" s="23">
        <v>0.6619718309859155</v>
      </c>
      <c r="BR40" s="23">
        <v>0.62345679012345678</v>
      </c>
      <c r="BS40" s="23">
        <v>0.52430555555555558</v>
      </c>
      <c r="BT40" s="23">
        <v>0.74860335195530725</v>
      </c>
      <c r="BU40" s="23">
        <v>0.6470588235294118</v>
      </c>
      <c r="BV40" s="23">
        <v>0.64516129032258063</v>
      </c>
      <c r="BW40" s="23">
        <v>0.14285714285714285</v>
      </c>
      <c r="CA40" s="23">
        <v>0.53418803418803418</v>
      </c>
      <c r="CB40" s="23">
        <v>0.73039215686274506</v>
      </c>
      <c r="CC40" s="23">
        <v>0.71584699453551914</v>
      </c>
      <c r="CD40" s="23">
        <v>0.660377358490566</v>
      </c>
      <c r="CE40" s="23">
        <v>0.66153846153846152</v>
      </c>
      <c r="CF40" s="23">
        <v>0.57894736842105265</v>
      </c>
      <c r="CK40" s="23">
        <v>0</v>
      </c>
      <c r="CL40" s="23">
        <v>7.5471698113207544E-2</v>
      </c>
      <c r="CM40" s="23">
        <v>0.15217391304347827</v>
      </c>
      <c r="CN40" s="23">
        <v>0.4</v>
      </c>
      <c r="CO40" s="23">
        <v>0.47368421052631576</v>
      </c>
      <c r="CP40" s="23">
        <v>0.125</v>
      </c>
    </row>
    <row r="41" spans="3:94" x14ac:dyDescent="0.25">
      <c r="C41" s="21">
        <v>25.210084033613445</v>
      </c>
      <c r="D41" s="21">
        <v>46.875</v>
      </c>
      <c r="E41" s="21">
        <v>66.147859922178995</v>
      </c>
      <c r="F41" s="21">
        <v>44.715447154471548</v>
      </c>
      <c r="G41" s="21">
        <v>15.267175572519085</v>
      </c>
      <c r="H41" s="21">
        <v>0</v>
      </c>
      <c r="K41" s="23">
        <v>0</v>
      </c>
      <c r="L41" s="23">
        <v>3.7037037037037033</v>
      </c>
      <c r="M41" s="23">
        <v>9.7222222222222232</v>
      </c>
      <c r="N41" s="23">
        <v>14.285714285714285</v>
      </c>
      <c r="O41" s="23">
        <v>0</v>
      </c>
      <c r="P41" s="23">
        <v>14.285714285714285</v>
      </c>
      <c r="Q41" s="23">
        <v>35</v>
      </c>
      <c r="R41" s="23">
        <v>18.75</v>
      </c>
      <c r="V41" s="23">
        <v>0.18099999999999999</v>
      </c>
      <c r="W41" s="23">
        <v>0.155</v>
      </c>
      <c r="X41" s="23">
        <v>0.439</v>
      </c>
      <c r="Y41" s="23">
        <v>0.14899999999999999</v>
      </c>
      <c r="Z41" s="23">
        <v>3.1E-2</v>
      </c>
      <c r="AA41" s="23">
        <v>4.4999999999999998E-2</v>
      </c>
      <c r="AE41" s="23">
        <v>8.4033613445378148E-3</v>
      </c>
      <c r="AF41" s="23">
        <v>6.25E-2</v>
      </c>
      <c r="AG41" s="23">
        <v>7.0038910505836577E-2</v>
      </c>
      <c r="AH41" s="23">
        <v>4.4715447154471545E-2</v>
      </c>
      <c r="AI41" s="23">
        <v>2.2900763358778626E-2</v>
      </c>
      <c r="AJ41" s="23">
        <v>0</v>
      </c>
      <c r="AO41" s="23">
        <v>0</v>
      </c>
      <c r="AP41" s="23">
        <v>1.1627906976744186E-2</v>
      </c>
      <c r="AQ41" s="23">
        <v>2.4271844660194174E-2</v>
      </c>
      <c r="AR41" s="23">
        <v>6.8181818181818177E-2</v>
      </c>
      <c r="AS41" s="23">
        <v>3.5294117647058823E-2</v>
      </c>
      <c r="AT41" s="23">
        <v>5.5555555555555552E-2</v>
      </c>
      <c r="AU41" s="23">
        <v>2.9715762273901807E-2</v>
      </c>
      <c r="AW41" s="100">
        <v>45</v>
      </c>
      <c r="AX41" s="100">
        <v>23</v>
      </c>
      <c r="BB41" s="23">
        <v>1</v>
      </c>
      <c r="BC41" s="23">
        <v>0.875</v>
      </c>
      <c r="BD41" s="23">
        <v>0.63636363636363635</v>
      </c>
      <c r="BE41" s="23">
        <v>0.75</v>
      </c>
      <c r="BF41" s="23">
        <v>1</v>
      </c>
      <c r="BH41" s="23">
        <v>0.78125</v>
      </c>
      <c r="BK41" s="23">
        <v>0.17948717948717949</v>
      </c>
      <c r="BL41" s="23">
        <v>0</v>
      </c>
      <c r="BM41" s="23">
        <v>0.30769230769230771</v>
      </c>
      <c r="BN41" s="23">
        <v>0.51282051282051277</v>
      </c>
      <c r="BR41" s="23">
        <v>0.66850828729281764</v>
      </c>
      <c r="BS41" s="23">
        <v>0.50967741935483868</v>
      </c>
      <c r="BT41" s="23">
        <v>0.74715261958997725</v>
      </c>
      <c r="BU41" s="23">
        <v>0.65771812080536918</v>
      </c>
      <c r="BV41" s="23">
        <v>0.74193548387096775</v>
      </c>
      <c r="BW41" s="23">
        <v>0.15555555555555556</v>
      </c>
      <c r="CA41" s="23">
        <v>0.55555555555555558</v>
      </c>
      <c r="CB41" s="23">
        <v>0.71511627906976749</v>
      </c>
      <c r="CC41" s="23">
        <v>0.70873786407766992</v>
      </c>
      <c r="CD41" s="23">
        <v>0.72727272727272729</v>
      </c>
      <c r="CE41" s="23">
        <v>0.62352941176470589</v>
      </c>
      <c r="CF41" s="23">
        <v>0.72222222222222221</v>
      </c>
      <c r="CK41" s="23">
        <v>0</v>
      </c>
      <c r="CL41" s="23">
        <v>0.14285714285714285</v>
      </c>
      <c r="CM41" s="23">
        <v>0.26666666666666666</v>
      </c>
      <c r="CN41" s="23">
        <v>0.44827586206896552</v>
      </c>
      <c r="CO41" s="23">
        <v>0.23529411764705882</v>
      </c>
      <c r="CP41" s="23">
        <v>0.14285714285714285</v>
      </c>
    </row>
    <row r="42" spans="3:94" x14ac:dyDescent="0.25">
      <c r="C42" s="21">
        <v>69.230769230769226</v>
      </c>
      <c r="D42" s="21">
        <v>30.612244897959183</v>
      </c>
      <c r="E42" s="21">
        <v>53.030303030303031</v>
      </c>
      <c r="F42" s="21">
        <v>71.428571428571431</v>
      </c>
      <c r="G42" s="21">
        <v>37.383177570093459</v>
      </c>
      <c r="H42" s="21">
        <v>5.3191489361702127</v>
      </c>
      <c r="K42" s="23">
        <v>0</v>
      </c>
      <c r="L42" s="23">
        <v>2.5641025641025639</v>
      </c>
      <c r="M42" s="23">
        <v>8.6734693877551017</v>
      </c>
      <c r="N42" s="23">
        <v>7.6923076923076925</v>
      </c>
      <c r="O42" s="23">
        <v>0</v>
      </c>
      <c r="P42" s="23">
        <v>12.76595744680851</v>
      </c>
      <c r="Q42" s="23">
        <v>14.285714285714285</v>
      </c>
      <c r="R42" s="23">
        <v>11.76470588235294</v>
      </c>
      <c r="V42" s="23">
        <v>0.23100000000000001</v>
      </c>
      <c r="W42" s="23">
        <v>0.186</v>
      </c>
      <c r="X42" s="23">
        <v>0.371</v>
      </c>
      <c r="Y42" s="23">
        <v>0.13800000000000001</v>
      </c>
      <c r="Z42" s="23">
        <v>3.9E-2</v>
      </c>
      <c r="AA42" s="23">
        <v>3.5000000000000003E-2</v>
      </c>
      <c r="AE42" s="23">
        <v>3.8461538461538464E-2</v>
      </c>
      <c r="AF42" s="23">
        <v>5.1020408163265307E-2</v>
      </c>
      <c r="AG42" s="23">
        <v>7.575757575757576E-2</v>
      </c>
      <c r="AH42" s="23">
        <v>2.9411764705882353E-2</v>
      </c>
      <c r="AI42" s="23">
        <v>3.7383177570093455E-2</v>
      </c>
      <c r="AJ42" s="23">
        <v>0</v>
      </c>
      <c r="AO42" s="23">
        <v>0</v>
      </c>
      <c r="AP42" s="23">
        <v>0</v>
      </c>
      <c r="AQ42" s="23">
        <v>1.8518518518518517E-2</v>
      </c>
      <c r="AR42" s="23">
        <v>2.23463687150838E-2</v>
      </c>
      <c r="AS42" s="23">
        <v>4.1095890410958902E-2</v>
      </c>
      <c r="AT42" s="23">
        <v>6.8181818181818177E-2</v>
      </c>
      <c r="AU42" s="23">
        <v>2.4523160762942781E-2</v>
      </c>
      <c r="AW42" s="100">
        <v>35</v>
      </c>
      <c r="AX42" s="100">
        <v>18</v>
      </c>
      <c r="BB42" s="23">
        <v>0.8</v>
      </c>
      <c r="BC42" s="23">
        <v>1</v>
      </c>
      <c r="BD42" s="23">
        <v>1</v>
      </c>
      <c r="BE42" s="23">
        <v>1</v>
      </c>
      <c r="BF42" s="23">
        <v>0.625</v>
      </c>
      <c r="BH42" s="23">
        <v>0.81818181818181823</v>
      </c>
      <c r="BK42" s="23">
        <v>0.2558139534883721</v>
      </c>
      <c r="BL42" s="23">
        <v>4.6511627906976744E-2</v>
      </c>
      <c r="BM42" s="23">
        <v>0.34883720930232559</v>
      </c>
      <c r="BN42" s="23">
        <v>0.34883720930232559</v>
      </c>
      <c r="BR42" s="23">
        <v>0.65367965367965364</v>
      </c>
      <c r="BS42" s="23">
        <v>0.543010752688172</v>
      </c>
      <c r="BT42" s="23">
        <v>0.69541778975741242</v>
      </c>
      <c r="BU42" s="23">
        <v>0.6811594202898551</v>
      </c>
      <c r="BV42" s="23">
        <v>0.48717948717948717</v>
      </c>
      <c r="BW42" s="23">
        <v>0.11428571428571428</v>
      </c>
      <c r="CA42" s="23">
        <v>0.52845528455284552</v>
      </c>
      <c r="CB42" s="23">
        <v>0.72222222222222221</v>
      </c>
      <c r="CC42" s="23">
        <v>0.64814814814814814</v>
      </c>
      <c r="CD42" s="23">
        <v>0.68156424581005581</v>
      </c>
      <c r="CE42" s="23">
        <v>0.63698630136986301</v>
      </c>
      <c r="CF42" s="23">
        <v>0.64772727272727271</v>
      </c>
      <c r="CK42" s="23">
        <v>0</v>
      </c>
      <c r="CL42" s="23">
        <v>0</v>
      </c>
      <c r="CM42" s="23">
        <v>0.27272727272727271</v>
      </c>
      <c r="CN42" s="23">
        <v>0.2857142857142857</v>
      </c>
      <c r="CO42" s="23">
        <v>0.37142857142857144</v>
      </c>
      <c r="CP42" s="23">
        <v>0.2413793103448276</v>
      </c>
    </row>
    <row r="43" spans="3:94" x14ac:dyDescent="0.25">
      <c r="C43" s="21">
        <v>20.161290322580644</v>
      </c>
      <c r="D43" s="21">
        <v>21.857923497267759</v>
      </c>
      <c r="E43" s="21">
        <v>32</v>
      </c>
      <c r="F43" s="21">
        <v>61.53846153846154</v>
      </c>
      <c r="G43" s="21">
        <v>29.411764705882351</v>
      </c>
      <c r="H43" s="21">
        <v>11.235955056179776</v>
      </c>
      <c r="K43" s="23">
        <v>0</v>
      </c>
      <c r="L43" s="23">
        <v>11.363636363636363</v>
      </c>
      <c r="M43" s="23">
        <v>9.6446700507614214</v>
      </c>
      <c r="N43" s="23">
        <v>15</v>
      </c>
      <c r="O43" s="23">
        <v>0</v>
      </c>
      <c r="P43" s="23">
        <v>10</v>
      </c>
      <c r="Q43" s="23">
        <v>25.581395348837212</v>
      </c>
      <c r="R43" s="23">
        <v>25</v>
      </c>
      <c r="V43" s="23">
        <v>0.17699999999999999</v>
      </c>
      <c r="W43" s="23">
        <v>0.251</v>
      </c>
      <c r="X43" s="23">
        <v>0.35299999999999998</v>
      </c>
      <c r="Y43" s="23">
        <v>0.153</v>
      </c>
      <c r="Z43" s="23">
        <v>2.5999999999999999E-2</v>
      </c>
      <c r="AA43" s="23">
        <v>0.04</v>
      </c>
      <c r="AE43" s="23">
        <v>2.8225806451612902E-2</v>
      </c>
      <c r="AF43" s="23">
        <v>7.650273224043716E-2</v>
      </c>
      <c r="AG43" s="23">
        <v>6.4000000000000001E-2</v>
      </c>
      <c r="AH43" s="23">
        <v>6.1538461538461542E-2</v>
      </c>
      <c r="AI43" s="23">
        <v>7.3529411764705881E-3</v>
      </c>
      <c r="AJ43" s="23">
        <v>1.1235955056179775E-2</v>
      </c>
      <c r="AO43" s="23">
        <v>0</v>
      </c>
      <c r="AP43" s="23">
        <v>1.2500000000000001E-2</v>
      </c>
      <c r="AQ43" s="23">
        <v>5.0505050505050504E-2</v>
      </c>
      <c r="AR43" s="23">
        <v>1.9801980198019802E-2</v>
      </c>
      <c r="AS43" s="23">
        <v>2.197802197802198E-2</v>
      </c>
      <c r="AT43" s="23">
        <v>2.1276595744680851E-2</v>
      </c>
      <c r="AU43" s="23">
        <v>1.6602809706257982E-2</v>
      </c>
      <c r="AW43" s="100">
        <v>40</v>
      </c>
      <c r="AX43" s="100">
        <v>13</v>
      </c>
      <c r="BB43" s="23">
        <v>0.8</v>
      </c>
      <c r="BC43" s="23">
        <v>0.75</v>
      </c>
      <c r="BD43" s="23">
        <v>0.6</v>
      </c>
      <c r="BE43" s="23">
        <v>0.83333333333333337</v>
      </c>
      <c r="BF43" s="23">
        <v>1</v>
      </c>
      <c r="BG43" s="23">
        <v>1</v>
      </c>
      <c r="BH43" s="23">
        <v>0.77777777777777779</v>
      </c>
      <c r="BK43" s="23">
        <v>0.14000000000000001</v>
      </c>
      <c r="BL43" s="23">
        <v>0</v>
      </c>
      <c r="BM43" s="23">
        <v>0.52</v>
      </c>
      <c r="BN43" s="23">
        <v>0.34</v>
      </c>
      <c r="BR43" s="23">
        <v>0.64971751412429379</v>
      </c>
      <c r="BS43" s="23">
        <v>0.54183266932270913</v>
      </c>
      <c r="BT43" s="23">
        <v>0.7280453257790368</v>
      </c>
      <c r="BU43" s="23">
        <v>0.56862745098039214</v>
      </c>
      <c r="BV43" s="23">
        <v>0.65384615384615385</v>
      </c>
      <c r="BW43" s="23">
        <v>0.15</v>
      </c>
      <c r="CA43" s="23">
        <v>0.55882352941176472</v>
      </c>
      <c r="CB43" s="23">
        <v>0.68125000000000002</v>
      </c>
      <c r="CC43" s="23">
        <v>0.74747474747474751</v>
      </c>
      <c r="CD43" s="23">
        <v>0.69306930693069302</v>
      </c>
      <c r="CE43" s="23">
        <v>0.59340659340659341</v>
      </c>
      <c r="CF43" s="23">
        <v>0.6063829787234043</v>
      </c>
      <c r="CK43" s="23">
        <v>0</v>
      </c>
      <c r="CL43" s="23">
        <v>4.6511627906976744E-2</v>
      </c>
      <c r="CM43" s="23">
        <v>0.27272727272727271</v>
      </c>
      <c r="CN43" s="23">
        <v>0.15789473684210525</v>
      </c>
      <c r="CO43" s="23">
        <v>0.23076923076923078</v>
      </c>
      <c r="CP43" s="23">
        <v>0.14814814814814814</v>
      </c>
    </row>
    <row r="44" spans="3:94" x14ac:dyDescent="0.25">
      <c r="C44" s="21">
        <v>29.585798816568047</v>
      </c>
      <c r="D44" s="21">
        <v>82.568807339449535</v>
      </c>
      <c r="E44" s="21">
        <v>68.273092369477908</v>
      </c>
      <c r="F44" s="21">
        <v>44.776119402985074</v>
      </c>
      <c r="G44" s="21">
        <v>39.682539682539684</v>
      </c>
      <c r="H44" s="21">
        <v>0</v>
      </c>
      <c r="K44" s="23">
        <v>0</v>
      </c>
      <c r="L44" s="23">
        <v>7.1428571428571423</v>
      </c>
      <c r="M44" s="23">
        <v>9.7297297297297298</v>
      </c>
      <c r="N44" s="23">
        <v>16.666666666666664</v>
      </c>
      <c r="O44" s="23">
        <v>0</v>
      </c>
      <c r="P44" s="23">
        <v>28.07017543859649</v>
      </c>
      <c r="Q44" s="23">
        <v>26.315789473684209</v>
      </c>
      <c r="R44" s="23">
        <v>9.0909090909090917</v>
      </c>
      <c r="V44" s="23">
        <v>0.16</v>
      </c>
      <c r="W44" s="23">
        <v>0.224</v>
      </c>
      <c r="X44" s="23">
        <v>0.39200000000000002</v>
      </c>
      <c r="Y44" s="23">
        <v>0.13700000000000001</v>
      </c>
      <c r="Z44" s="23">
        <v>3.2000000000000001E-2</v>
      </c>
      <c r="AA44" s="23">
        <v>5.5E-2</v>
      </c>
      <c r="AE44" s="23">
        <v>5.3254437869822487E-2</v>
      </c>
      <c r="AF44" s="23">
        <v>7.7981651376146793E-2</v>
      </c>
      <c r="AG44" s="23">
        <v>9.2369477911646583E-2</v>
      </c>
      <c r="AH44" s="23">
        <v>3.7313432835820892E-2</v>
      </c>
      <c r="AI44" s="23">
        <v>7.9365079365079361E-3</v>
      </c>
      <c r="AJ44" s="23">
        <v>0</v>
      </c>
      <c r="AO44" s="23">
        <v>6.369426751592357E-3</v>
      </c>
      <c r="AP44" s="23">
        <v>2.5510204081632654E-2</v>
      </c>
      <c r="AQ44" s="23">
        <v>1.5384615384615385E-2</v>
      </c>
      <c r="AR44" s="23">
        <v>6.6666666666666666E-2</v>
      </c>
      <c r="AS44" s="23">
        <v>5.5555555555555552E-2</v>
      </c>
      <c r="AT44" s="23">
        <v>2.3809523809523808E-2</v>
      </c>
      <c r="AU44" s="23">
        <v>2.802547770700637E-2</v>
      </c>
      <c r="AW44" s="100">
        <v>55</v>
      </c>
      <c r="AX44" s="100">
        <v>22</v>
      </c>
      <c r="BB44" s="23">
        <v>1</v>
      </c>
      <c r="BC44" s="23">
        <v>0.63636363636363635</v>
      </c>
      <c r="BD44" s="23">
        <v>0.75</v>
      </c>
      <c r="BE44" s="23">
        <v>0.66666666666666663</v>
      </c>
      <c r="BF44" s="23">
        <v>1</v>
      </c>
      <c r="BH44" s="23">
        <v>0.76315789473684215</v>
      </c>
      <c r="BK44" s="23">
        <v>5.3763440860215055E-2</v>
      </c>
      <c r="BL44" s="23">
        <v>0</v>
      </c>
      <c r="BM44" s="23">
        <v>0.36559139784946237</v>
      </c>
      <c r="BN44" s="23">
        <v>0.58064516129032262</v>
      </c>
      <c r="BR44" s="23">
        <v>0.6</v>
      </c>
      <c r="BS44" s="23">
        <v>0.48660714285714285</v>
      </c>
      <c r="BT44" s="23">
        <v>0.68367346938775508</v>
      </c>
      <c r="BU44" s="23">
        <v>0.62773722627737227</v>
      </c>
      <c r="BV44" s="23">
        <v>0.71875</v>
      </c>
      <c r="BW44" s="23">
        <v>0.2</v>
      </c>
      <c r="CA44" s="23">
        <v>0.56050955414012738</v>
      </c>
      <c r="CB44" s="23">
        <v>0.59693877551020413</v>
      </c>
      <c r="CC44" s="23">
        <v>0.62564102564102564</v>
      </c>
      <c r="CD44" s="23">
        <v>0.7142857142857143</v>
      </c>
      <c r="CE44" s="23">
        <v>0.6333333333333333</v>
      </c>
      <c r="CF44" s="23">
        <v>0.6428571428571429</v>
      </c>
      <c r="CK44" s="23">
        <v>9.0090090090090089E-3</v>
      </c>
      <c r="CL44" s="23">
        <v>0.1276595744680851</v>
      </c>
      <c r="CM44" s="23">
        <v>0.10256410256410256</v>
      </c>
      <c r="CN44" s="23">
        <v>0.33333333333333331</v>
      </c>
      <c r="CO44" s="23">
        <v>0.33333333333333331</v>
      </c>
      <c r="CP44" s="23">
        <v>0.36363636363636365</v>
      </c>
    </row>
    <row r="45" spans="3:94" x14ac:dyDescent="0.25">
      <c r="C45" s="21">
        <v>18.75</v>
      </c>
      <c r="D45" s="21">
        <v>41.095890410958901</v>
      </c>
      <c r="E45" s="21">
        <v>96.256684491978604</v>
      </c>
      <c r="F45" s="21">
        <v>62.5</v>
      </c>
      <c r="G45" s="21">
        <v>46.24277456647399</v>
      </c>
      <c r="H45" s="21">
        <v>0</v>
      </c>
      <c r="K45" s="23">
        <v>0</v>
      </c>
      <c r="L45" s="23">
        <v>3.3333333333333335</v>
      </c>
      <c r="M45" s="23">
        <v>10.891089108910892</v>
      </c>
      <c r="N45" s="23">
        <v>0</v>
      </c>
      <c r="O45" s="23">
        <v>0</v>
      </c>
      <c r="P45" s="23">
        <v>21.50537634408602</v>
      </c>
      <c r="Q45" s="23">
        <v>15.625</v>
      </c>
      <c r="R45" s="23">
        <v>19.230769230769234</v>
      </c>
      <c r="V45" s="23">
        <v>0.19400000000000001</v>
      </c>
      <c r="W45" s="23">
        <v>0.20300000000000001</v>
      </c>
      <c r="X45" s="23">
        <v>0.40500000000000003</v>
      </c>
      <c r="Y45" s="23">
        <v>0.125</v>
      </c>
      <c r="Z45" s="23">
        <v>2.7E-2</v>
      </c>
      <c r="AA45" s="23">
        <v>4.5999999999999999E-2</v>
      </c>
      <c r="AE45" s="23">
        <v>3.125E-2</v>
      </c>
      <c r="AF45" s="23">
        <v>6.8493150684931503E-2</v>
      </c>
      <c r="AG45" s="23">
        <v>8.0213903743315509E-2</v>
      </c>
      <c r="AH45" s="23">
        <v>4.1666666666666664E-2</v>
      </c>
      <c r="AI45" s="23">
        <v>3.4682080924855488E-2</v>
      </c>
      <c r="AJ45" s="23">
        <v>0</v>
      </c>
      <c r="AO45" s="23">
        <v>0</v>
      </c>
      <c r="AP45" s="23">
        <v>7.8125E-3</v>
      </c>
      <c r="AQ45" s="23">
        <v>3.1645569620253167E-2</v>
      </c>
      <c r="AR45" s="23">
        <v>4.3749999999999997E-2</v>
      </c>
      <c r="AS45" s="23">
        <v>2.4390243902439025E-2</v>
      </c>
      <c r="AT45" s="23">
        <v>0</v>
      </c>
      <c r="AU45" s="23">
        <v>2.1052631578947368E-2</v>
      </c>
      <c r="AW45" s="100">
        <v>46</v>
      </c>
      <c r="AX45" s="100">
        <v>16</v>
      </c>
      <c r="BB45" s="23">
        <v>0.5</v>
      </c>
      <c r="BC45" s="23">
        <v>0.88888888888888884</v>
      </c>
      <c r="BD45" s="23">
        <v>0.76923076923076927</v>
      </c>
      <c r="BE45" s="23">
        <v>0.66666666666666663</v>
      </c>
      <c r="BF45" s="23">
        <v>0.75</v>
      </c>
      <c r="BH45" s="23">
        <v>0.75</v>
      </c>
      <c r="BK45" s="23">
        <v>0.1728395061728395</v>
      </c>
      <c r="BL45" s="23">
        <v>0</v>
      </c>
      <c r="BM45" s="23">
        <v>0.32098765432098764</v>
      </c>
      <c r="BN45" s="23">
        <v>0.50617283950617287</v>
      </c>
      <c r="BR45" s="23">
        <v>0.62886597938144329</v>
      </c>
      <c r="BS45" s="23">
        <v>0.44334975369458129</v>
      </c>
      <c r="BT45" s="23">
        <v>0.73580246913580249</v>
      </c>
      <c r="BU45" s="23">
        <v>0.63200000000000001</v>
      </c>
      <c r="BV45" s="23">
        <v>0.59259259259259256</v>
      </c>
      <c r="BW45" s="23">
        <v>0.19565217391304349</v>
      </c>
      <c r="CA45" s="23">
        <v>0.48026315789473684</v>
      </c>
      <c r="CB45" s="23">
        <v>0.7421875</v>
      </c>
      <c r="CC45" s="23">
        <v>0.71518987341772156</v>
      </c>
      <c r="CD45" s="23">
        <v>0.63749999999999996</v>
      </c>
      <c r="CE45" s="23">
        <v>0.6097560975609756</v>
      </c>
      <c r="CF45" s="23">
        <v>0.64102564102564108</v>
      </c>
      <c r="CK45" s="23">
        <v>0</v>
      </c>
      <c r="CL45" s="23">
        <v>3.4482758620689655E-2</v>
      </c>
      <c r="CM45" s="23">
        <v>0.22222222222222221</v>
      </c>
      <c r="CN45" s="23">
        <v>0.34482758620689657</v>
      </c>
      <c r="CO45" s="23">
        <v>0.29032258064516131</v>
      </c>
      <c r="CP45" s="23">
        <v>0</v>
      </c>
    </row>
    <row r="46" spans="3:94" x14ac:dyDescent="0.25">
      <c r="C46" s="21">
        <v>29.069767441860463</v>
      </c>
      <c r="D46" s="21">
        <v>60.402684563758392</v>
      </c>
      <c r="E46" s="21">
        <v>74.468085106382972</v>
      </c>
      <c r="F46" s="21">
        <v>77.464788732394368</v>
      </c>
      <c r="G46" s="21">
        <v>18.633540372670808</v>
      </c>
      <c r="H46" s="21">
        <v>5.3191489361702127</v>
      </c>
      <c r="K46" s="23">
        <v>0</v>
      </c>
      <c r="L46" s="23">
        <v>3.9215686274509802</v>
      </c>
      <c r="M46" s="23">
        <v>7.1428571428571423</v>
      </c>
      <c r="N46" s="23">
        <v>23.076923076923077</v>
      </c>
      <c r="O46" s="23">
        <v>0</v>
      </c>
      <c r="P46" s="23">
        <v>9.1954022988505741</v>
      </c>
      <c r="Q46" s="23">
        <v>26.666666666666668</v>
      </c>
      <c r="R46" s="23">
        <v>0</v>
      </c>
      <c r="V46" s="23">
        <v>0.23599999999999999</v>
      </c>
      <c r="W46" s="23">
        <v>0.20499999999999999</v>
      </c>
      <c r="X46" s="23">
        <v>0.33800000000000002</v>
      </c>
      <c r="Y46" s="23">
        <v>0.15</v>
      </c>
      <c r="Z46" s="23">
        <v>3.5000000000000003E-2</v>
      </c>
      <c r="AA46" s="23">
        <v>3.5999999999999997E-2</v>
      </c>
      <c r="AE46" s="23">
        <v>3.4883720930232558E-2</v>
      </c>
      <c r="AF46" s="23">
        <v>6.7114093959731544E-2</v>
      </c>
      <c r="AG46" s="23">
        <v>6.3829787234042548E-2</v>
      </c>
      <c r="AH46" s="23">
        <v>4.9295774647887321E-2</v>
      </c>
      <c r="AI46" s="23">
        <v>0</v>
      </c>
      <c r="AJ46" s="23">
        <v>5.3191489361702126E-3</v>
      </c>
      <c r="AO46" s="23">
        <v>0</v>
      </c>
      <c r="AP46" s="23">
        <v>1.4925373134328358E-2</v>
      </c>
      <c r="AQ46" s="23">
        <v>0.02</v>
      </c>
      <c r="AR46" s="23">
        <v>6.4516129032258063E-2</v>
      </c>
      <c r="AS46" s="23">
        <v>3.5398230088495575E-2</v>
      </c>
      <c r="AT46" s="23">
        <v>8.3333333333333329E-2</v>
      </c>
      <c r="AU46" s="23">
        <v>2.8846153846153848E-2</v>
      </c>
      <c r="AW46" s="100">
        <v>36</v>
      </c>
      <c r="AX46" s="100">
        <v>21</v>
      </c>
      <c r="BB46" s="23">
        <v>1</v>
      </c>
      <c r="BC46" s="23">
        <v>1</v>
      </c>
      <c r="BD46" s="23">
        <v>0.625</v>
      </c>
      <c r="BE46" s="23">
        <v>0.5</v>
      </c>
      <c r="BG46" s="23">
        <v>0</v>
      </c>
      <c r="BH46" s="23">
        <v>0.72727272727272729</v>
      </c>
      <c r="BK46" s="23">
        <v>3.8461538461538464E-2</v>
      </c>
      <c r="BL46" s="23">
        <v>0</v>
      </c>
      <c r="BM46" s="23">
        <v>0.38461538461538464</v>
      </c>
      <c r="BN46" s="23">
        <v>0.57692307692307687</v>
      </c>
      <c r="BR46" s="23">
        <v>0.55932203389830504</v>
      </c>
      <c r="BS46" s="23">
        <v>0.51219512195121952</v>
      </c>
      <c r="BT46" s="23">
        <v>0.69526627218934911</v>
      </c>
      <c r="BU46" s="23">
        <v>0.6333333333333333</v>
      </c>
      <c r="BV46" s="23">
        <v>0.65714285714285714</v>
      </c>
      <c r="BW46" s="23">
        <v>0.19444444444444445</v>
      </c>
      <c r="CA46" s="23">
        <v>0.50602409638554213</v>
      </c>
      <c r="CB46" s="23">
        <v>0.68656716417910446</v>
      </c>
      <c r="CC46" s="23">
        <v>0.66666666666666663</v>
      </c>
      <c r="CD46" s="23">
        <v>0.69892473118279574</v>
      </c>
      <c r="CE46" s="23">
        <v>0.61946902654867253</v>
      </c>
      <c r="CF46" s="23">
        <v>0.65277777777777779</v>
      </c>
      <c r="CK46" s="23">
        <v>0</v>
      </c>
      <c r="CL46" s="23">
        <v>0.12903225806451613</v>
      </c>
      <c r="CM46" s="23">
        <v>0.17647058823529413</v>
      </c>
      <c r="CN46" s="23">
        <v>0.42857142857142855</v>
      </c>
      <c r="CO46" s="23">
        <v>0.31578947368421051</v>
      </c>
      <c r="CP46" s="23">
        <v>0.28000000000000003</v>
      </c>
    </row>
    <row r="47" spans="3:94" x14ac:dyDescent="0.25">
      <c r="C47" s="21">
        <v>38.251366120218577</v>
      </c>
      <c r="D47" s="21">
        <v>55.900621118012424</v>
      </c>
      <c r="E47" s="21">
        <v>42.780748663101605</v>
      </c>
      <c r="F47" s="21">
        <v>53.763440860215056</v>
      </c>
      <c r="G47" s="21">
        <v>49.29577464788732</v>
      </c>
      <c r="H47" s="21">
        <v>7.0921985815602833</v>
      </c>
      <c r="K47" s="23">
        <v>0</v>
      </c>
      <c r="L47" s="23">
        <v>12.121212121212121</v>
      </c>
      <c r="M47" s="23">
        <v>7.8212290502793298</v>
      </c>
      <c r="N47" s="23">
        <v>18.181818181818183</v>
      </c>
      <c r="O47" s="23">
        <v>0</v>
      </c>
      <c r="P47" s="23">
        <v>11.458333333333332</v>
      </c>
      <c r="Q47" s="23">
        <v>28.888888888888886</v>
      </c>
      <c r="R47" s="23">
        <v>26.315789473684209</v>
      </c>
      <c r="V47" s="23">
        <v>0.19600000000000001</v>
      </c>
      <c r="W47" s="23">
        <v>0.221</v>
      </c>
      <c r="X47" s="23">
        <v>0.39</v>
      </c>
      <c r="Y47" s="23">
        <v>0.124</v>
      </c>
      <c r="Z47" s="23">
        <v>2.5000000000000001E-2</v>
      </c>
      <c r="AA47" s="23">
        <v>4.3999999999999997E-2</v>
      </c>
      <c r="AE47" s="23">
        <v>2.185792349726776E-2</v>
      </c>
      <c r="AF47" s="23">
        <v>6.8322981366459631E-2</v>
      </c>
      <c r="AG47" s="23">
        <v>8.0213903743315509E-2</v>
      </c>
      <c r="AH47" s="23">
        <v>6.4516129032258063E-2</v>
      </c>
      <c r="AI47" s="23">
        <v>7.0422535211267607E-3</v>
      </c>
      <c r="AJ47" s="23">
        <v>7.0921985815602835E-3</v>
      </c>
      <c r="AO47" s="23">
        <v>0</v>
      </c>
      <c r="AP47" s="23">
        <v>1.3986013986013986E-2</v>
      </c>
      <c r="AQ47" s="23">
        <v>2.5316455696202531E-2</v>
      </c>
      <c r="AR47" s="23">
        <v>1.6E-2</v>
      </c>
      <c r="AS47" s="23">
        <v>3.2258064516129031E-2</v>
      </c>
      <c r="AT47" s="23">
        <v>1.6129032258064516E-2</v>
      </c>
      <c r="AU47" s="23">
        <v>1.5789473684210527E-2</v>
      </c>
      <c r="AW47" s="100">
        <v>44</v>
      </c>
      <c r="AX47" s="100">
        <v>12</v>
      </c>
      <c r="BB47" s="23">
        <v>1</v>
      </c>
      <c r="BC47" s="23">
        <v>0.2</v>
      </c>
      <c r="BD47" s="23">
        <v>0.76923076923076927</v>
      </c>
      <c r="BE47" s="23">
        <v>1</v>
      </c>
      <c r="BG47" s="23">
        <v>0</v>
      </c>
      <c r="BH47" s="23">
        <v>0.75757575757575757</v>
      </c>
      <c r="BK47" s="23">
        <v>0.13698630136986301</v>
      </c>
      <c r="BL47" s="23">
        <v>0</v>
      </c>
      <c r="BM47" s="23">
        <v>0.32876712328767121</v>
      </c>
      <c r="BN47" s="23">
        <v>0.53424657534246578</v>
      </c>
      <c r="BR47" s="23">
        <v>0.68367346938775508</v>
      </c>
      <c r="BS47" s="23">
        <v>0.46153846153846156</v>
      </c>
      <c r="BT47" s="23">
        <v>0.70512820512820518</v>
      </c>
      <c r="BU47" s="23">
        <v>0.62903225806451613</v>
      </c>
      <c r="BV47" s="23">
        <v>0.6</v>
      </c>
      <c r="BW47" s="23">
        <v>0.20454545454545456</v>
      </c>
      <c r="CA47" s="23">
        <v>0.48603351955307261</v>
      </c>
      <c r="CB47" s="23">
        <v>0.67832167832167833</v>
      </c>
      <c r="CC47" s="23">
        <v>0.72151898734177211</v>
      </c>
      <c r="CD47" s="23">
        <v>0.61599999999999999</v>
      </c>
      <c r="CE47" s="23">
        <v>0.63440860215053763</v>
      </c>
      <c r="CF47" s="23">
        <v>0.58064516129032262</v>
      </c>
      <c r="CK47" s="23">
        <v>0</v>
      </c>
      <c r="CL47" s="23">
        <v>8.3333333333333329E-2</v>
      </c>
      <c r="CM47" s="23">
        <v>0.2</v>
      </c>
      <c r="CN47" s="23">
        <v>0.13636363636363635</v>
      </c>
      <c r="CO47" s="23">
        <v>0.2413793103448276</v>
      </c>
      <c r="CP47" s="23">
        <v>0.13333333333333333</v>
      </c>
    </row>
    <row r="48" spans="3:94" x14ac:dyDescent="0.25">
      <c r="C48" s="21">
        <v>63.492063492063494</v>
      </c>
      <c r="D48" s="21">
        <v>34.313725490196077</v>
      </c>
      <c r="E48" s="21">
        <v>56</v>
      </c>
      <c r="F48" s="21">
        <v>28.436018957345972</v>
      </c>
      <c r="G48" s="21">
        <v>16.853932584269664</v>
      </c>
      <c r="H48" s="21">
        <v>21.50537634408602</v>
      </c>
      <c r="K48" s="23">
        <v>0</v>
      </c>
      <c r="L48" s="23">
        <v>4.3478260869565215</v>
      </c>
      <c r="M48" s="23">
        <v>11.351351351351353</v>
      </c>
      <c r="N48" s="23">
        <v>15.789473684210526</v>
      </c>
      <c r="O48" s="23">
        <v>0</v>
      </c>
      <c r="P48" s="23">
        <v>21.359223300970871</v>
      </c>
      <c r="Q48" s="23">
        <v>18.918918918918919</v>
      </c>
      <c r="R48" s="23">
        <v>13.333333333333334</v>
      </c>
      <c r="V48" s="23">
        <v>0.192</v>
      </c>
      <c r="W48" s="23">
        <v>0.19800000000000001</v>
      </c>
      <c r="X48" s="23">
        <v>0.38200000000000001</v>
      </c>
      <c r="Y48" s="23">
        <v>0.14799999999999999</v>
      </c>
      <c r="Z48" s="23">
        <v>3.4000000000000002E-2</v>
      </c>
      <c r="AA48" s="23">
        <v>4.5999999999999999E-2</v>
      </c>
      <c r="AE48" s="23">
        <v>2.1164021164021163E-2</v>
      </c>
      <c r="AF48" s="23">
        <v>4.4117647058823532E-2</v>
      </c>
      <c r="AG48" s="23">
        <v>0.112</v>
      </c>
      <c r="AH48" s="23">
        <v>4.7393364928909949E-2</v>
      </c>
      <c r="AI48" s="23">
        <v>4.49438202247191E-2</v>
      </c>
      <c r="AJ48" s="23">
        <v>1.0752688172043012E-2</v>
      </c>
      <c r="AO48" s="23">
        <v>0</v>
      </c>
      <c r="AP48" s="23">
        <v>1.1049723756906077E-2</v>
      </c>
      <c r="AQ48" s="23">
        <v>5.0505050505050504E-2</v>
      </c>
      <c r="AR48" s="23">
        <v>3.4246575342465752E-2</v>
      </c>
      <c r="AS48" s="23">
        <v>7.2727272727272724E-2</v>
      </c>
      <c r="AT48" s="23">
        <v>9.3023255813953487E-2</v>
      </c>
      <c r="AU48" s="23">
        <v>3.1496062992125984E-2</v>
      </c>
      <c r="AW48" s="100">
        <v>46</v>
      </c>
      <c r="AX48" s="100">
        <v>24</v>
      </c>
      <c r="BB48" s="23">
        <v>1</v>
      </c>
      <c r="BC48" s="23">
        <v>0.83333333333333337</v>
      </c>
      <c r="BD48" s="23">
        <v>0.9</v>
      </c>
      <c r="BE48" s="23">
        <v>0.75</v>
      </c>
      <c r="BF48" s="23">
        <v>0.5</v>
      </c>
      <c r="BG48" s="23">
        <v>0</v>
      </c>
      <c r="BH48" s="23">
        <v>0.77777777777777779</v>
      </c>
      <c r="BK48" s="23">
        <v>0.12987012987012986</v>
      </c>
      <c r="BL48" s="23">
        <v>0</v>
      </c>
      <c r="BM48" s="23">
        <v>0.35064935064935066</v>
      </c>
      <c r="BN48" s="23">
        <v>0.51948051948051943</v>
      </c>
      <c r="BR48" s="23">
        <v>0.63020833333333337</v>
      </c>
      <c r="BS48" s="23">
        <v>0.5</v>
      </c>
      <c r="BT48" s="23">
        <v>0.7172774869109948</v>
      </c>
      <c r="BU48" s="23">
        <v>0.57432432432432434</v>
      </c>
      <c r="BV48" s="23">
        <v>0.67647058823529416</v>
      </c>
      <c r="BW48" s="23">
        <v>0.10869565217391304</v>
      </c>
      <c r="CA48" s="23">
        <v>0.55737704918032782</v>
      </c>
      <c r="CB48" s="23">
        <v>0.66850828729281764</v>
      </c>
      <c r="CC48" s="23">
        <v>0.72727272727272729</v>
      </c>
      <c r="CD48" s="23">
        <v>0.69863013698630139</v>
      </c>
      <c r="CE48" s="23">
        <v>0.60909090909090913</v>
      </c>
      <c r="CF48" s="23">
        <v>0.39534883720930231</v>
      </c>
      <c r="CK48" s="23">
        <v>0</v>
      </c>
      <c r="CL48" s="23">
        <v>8.6956521739130432E-2</v>
      </c>
      <c r="CM48" s="23">
        <v>0.3</v>
      </c>
      <c r="CN48" s="23">
        <v>0.42105263157894735</v>
      </c>
      <c r="CO48" s="23">
        <v>0.38461538461538464</v>
      </c>
      <c r="CP48" s="23">
        <v>0.38461538461538464</v>
      </c>
    </row>
    <row r="49" spans="3:94" x14ac:dyDescent="0.25">
      <c r="C49" s="21">
        <v>23.668639053254438</v>
      </c>
      <c r="D49" s="21">
        <v>40.935672514619881</v>
      </c>
      <c r="E49" s="21">
        <v>74.468085106382972</v>
      </c>
      <c r="F49" s="21">
        <v>68.181818181818187</v>
      </c>
      <c r="G49" s="21">
        <v>25.641025641025642</v>
      </c>
      <c r="H49" s="21">
        <v>0</v>
      </c>
      <c r="K49" s="23">
        <v>0</v>
      </c>
      <c r="L49" s="23">
        <v>4.7619047619047619</v>
      </c>
      <c r="M49" s="23">
        <v>6.8421052631578956</v>
      </c>
      <c r="N49" s="23">
        <v>25</v>
      </c>
      <c r="O49" s="23">
        <v>0</v>
      </c>
      <c r="P49" s="23">
        <v>15</v>
      </c>
      <c r="Q49" s="23">
        <v>8.695652173913043</v>
      </c>
      <c r="R49" s="23">
        <v>4.5454545454545459</v>
      </c>
      <c r="V49" s="23">
        <v>0.21099999999999999</v>
      </c>
      <c r="W49" s="23">
        <v>0.189</v>
      </c>
      <c r="X49" s="23">
        <v>0.38500000000000001</v>
      </c>
      <c r="Y49" s="23">
        <v>0.14499999999999999</v>
      </c>
      <c r="Z49" s="23">
        <v>0.03</v>
      </c>
      <c r="AA49" s="23">
        <v>0.04</v>
      </c>
      <c r="AE49" s="23">
        <v>1.1834319526627219E-2</v>
      </c>
      <c r="AF49" s="23">
        <v>8.1871345029239762E-2</v>
      </c>
      <c r="AG49" s="23">
        <v>6.9148936170212769E-2</v>
      </c>
      <c r="AH49" s="23">
        <v>5.6818181818181816E-2</v>
      </c>
      <c r="AI49" s="23">
        <v>6.41025641025641E-3</v>
      </c>
      <c r="AJ49" s="23">
        <v>0</v>
      </c>
      <c r="AO49" s="23">
        <v>0</v>
      </c>
      <c r="AP49" s="23">
        <v>1.3605442176870748E-2</v>
      </c>
      <c r="AQ49" s="23">
        <v>2.6315789473684209E-2</v>
      </c>
      <c r="AR49" s="23">
        <v>4.0322580645161289E-2</v>
      </c>
      <c r="AS49" s="23">
        <v>5.9405940594059403E-2</v>
      </c>
      <c r="AT49" s="23">
        <v>4.9180327868852458E-2</v>
      </c>
      <c r="AU49" s="23">
        <v>2.67022696929239E-2</v>
      </c>
      <c r="AW49" s="100">
        <v>40</v>
      </c>
      <c r="AX49" s="100">
        <v>20</v>
      </c>
      <c r="BB49" s="23">
        <v>0</v>
      </c>
      <c r="BC49" s="23">
        <v>1</v>
      </c>
      <c r="BD49" s="23">
        <v>0.5714285714285714</v>
      </c>
      <c r="BE49" s="23">
        <v>1</v>
      </c>
      <c r="BF49" s="23">
        <v>1</v>
      </c>
      <c r="BH49" s="23">
        <v>0.82608695652173914</v>
      </c>
      <c r="BK49" s="23">
        <v>0.1875</v>
      </c>
      <c r="BL49" s="23">
        <v>0</v>
      </c>
      <c r="BM49" s="23">
        <v>0.33333333333333331</v>
      </c>
      <c r="BN49" s="23">
        <v>0.47916666666666669</v>
      </c>
      <c r="BR49" s="23">
        <v>0.66824644549763035</v>
      </c>
      <c r="BS49" s="23">
        <v>0.51851851851851849</v>
      </c>
      <c r="BT49" s="23">
        <v>0.74285714285714288</v>
      </c>
      <c r="BU49" s="23">
        <v>0.53103448275862064</v>
      </c>
      <c r="BV49" s="23">
        <v>0.7</v>
      </c>
      <c r="BW49" s="23">
        <v>0.125</v>
      </c>
      <c r="CA49" s="23">
        <v>0.54268292682926833</v>
      </c>
      <c r="CB49" s="23">
        <v>0.7142857142857143</v>
      </c>
      <c r="CC49" s="23">
        <v>0.72368421052631582</v>
      </c>
      <c r="CD49" s="23">
        <v>0.62903225806451613</v>
      </c>
      <c r="CE49" s="23">
        <v>0.62376237623762376</v>
      </c>
      <c r="CF49" s="23">
        <v>0.60655737704918034</v>
      </c>
      <c r="CK49" s="23">
        <v>0</v>
      </c>
      <c r="CL49" s="23">
        <v>7.6923076923076927E-2</v>
      </c>
      <c r="CM49" s="23">
        <v>0.25</v>
      </c>
      <c r="CN49" s="23">
        <v>0.41176470588235292</v>
      </c>
      <c r="CO49" s="23">
        <v>0.36363636363636365</v>
      </c>
      <c r="CP49" s="23">
        <v>0.27272727272727271</v>
      </c>
    </row>
    <row r="50" spans="3:94" x14ac:dyDescent="0.25">
      <c r="C50" s="21">
        <v>15</v>
      </c>
      <c r="D50" s="21">
        <v>52.631578947368418</v>
      </c>
      <c r="E50" s="21">
        <v>79.646017699115049</v>
      </c>
      <c r="F50" s="21">
        <v>50</v>
      </c>
      <c r="G50" s="21">
        <v>18.181818181818183</v>
      </c>
      <c r="H50" s="21">
        <v>0</v>
      </c>
      <c r="K50" s="23">
        <v>0</v>
      </c>
      <c r="L50" s="23">
        <v>10.256410256410255</v>
      </c>
      <c r="M50" s="23">
        <v>9.9415204678362574</v>
      </c>
      <c r="N50" s="23">
        <v>15.384615384615385</v>
      </c>
      <c r="O50" s="23">
        <v>0</v>
      </c>
      <c r="P50" s="23">
        <v>12.643678160919542</v>
      </c>
      <c r="Q50" s="23">
        <v>30.76923076923077</v>
      </c>
      <c r="R50" s="23">
        <v>27.27272727272727</v>
      </c>
      <c r="V50" s="23">
        <v>0.22900000000000001</v>
      </c>
      <c r="W50" s="23">
        <v>0.224</v>
      </c>
      <c r="X50" s="23">
        <v>0.35299999999999998</v>
      </c>
      <c r="Y50" s="23">
        <v>0.127</v>
      </c>
      <c r="Z50" s="23">
        <v>2.8000000000000001E-2</v>
      </c>
      <c r="AA50" s="23">
        <v>3.9E-2</v>
      </c>
      <c r="AE50" s="23">
        <v>0.05</v>
      </c>
      <c r="AF50" s="23">
        <v>4.3859649122807015E-2</v>
      </c>
      <c r="AG50" s="23">
        <v>4.8672566371681415E-2</v>
      </c>
      <c r="AH50" s="23">
        <v>5.5555555555555552E-2</v>
      </c>
      <c r="AI50" s="23">
        <v>2.7272727272727271E-2</v>
      </c>
      <c r="AJ50" s="23">
        <v>0</v>
      </c>
      <c r="AO50" s="23">
        <v>0</v>
      </c>
      <c r="AP50" s="23">
        <v>9.433962264150943E-3</v>
      </c>
      <c r="AQ50" s="23">
        <v>1.6853932584269662E-2</v>
      </c>
      <c r="AR50" s="23">
        <v>3.2520325203252036E-2</v>
      </c>
      <c r="AS50" s="23">
        <v>3.0769230769230771E-2</v>
      </c>
      <c r="AT50" s="23">
        <v>2.7027027027027029E-2</v>
      </c>
      <c r="AU50" s="23">
        <v>1.6393442622950821E-2</v>
      </c>
      <c r="AW50" s="100">
        <v>39</v>
      </c>
      <c r="AX50" s="100">
        <v>12</v>
      </c>
      <c r="BB50" s="23">
        <v>0.77777777777777779</v>
      </c>
      <c r="BC50" s="23">
        <v>0.66666666666666663</v>
      </c>
      <c r="BD50" s="23">
        <v>1</v>
      </c>
      <c r="BE50" s="23">
        <v>0.66666666666666663</v>
      </c>
      <c r="BF50" s="23">
        <v>0.66666666666666663</v>
      </c>
      <c r="BH50" s="23">
        <v>0.78787878787878785</v>
      </c>
      <c r="BK50" s="23">
        <v>0.20547945205479451</v>
      </c>
      <c r="BL50" s="23">
        <v>0</v>
      </c>
      <c r="BM50" s="23">
        <v>0.27397260273972601</v>
      </c>
      <c r="BN50" s="23">
        <v>0.52054794520547942</v>
      </c>
      <c r="BR50" s="23">
        <v>0.71179039301310043</v>
      </c>
      <c r="BS50" s="23">
        <v>0.5044642857142857</v>
      </c>
      <c r="BT50" s="23">
        <v>0.71954674220963177</v>
      </c>
      <c r="BU50" s="23">
        <v>0.60629921259842523</v>
      </c>
      <c r="BV50" s="23">
        <v>0.5</v>
      </c>
      <c r="BW50" s="23">
        <v>0.10256410256410256</v>
      </c>
      <c r="CA50" s="23">
        <v>0.5376344086021505</v>
      </c>
      <c r="CB50" s="23">
        <v>0.66981132075471694</v>
      </c>
      <c r="CC50" s="23">
        <v>0.6910112359550562</v>
      </c>
      <c r="CD50" s="23">
        <v>0.65853658536585369</v>
      </c>
      <c r="CE50" s="23">
        <v>0.52307692307692311</v>
      </c>
      <c r="CF50" s="23">
        <v>0.66216216216216217</v>
      </c>
      <c r="CK50" s="23">
        <v>0</v>
      </c>
      <c r="CL50" s="23">
        <v>3.5714285714285712E-2</v>
      </c>
      <c r="CM50" s="23">
        <v>0.22857142857142856</v>
      </c>
      <c r="CN50" s="23">
        <v>0.32142857142857145</v>
      </c>
      <c r="CO50" s="23">
        <v>0.25</v>
      </c>
      <c r="CP50" s="23">
        <v>0.125</v>
      </c>
    </row>
    <row r="51" spans="3:94" x14ac:dyDescent="0.25">
      <c r="C51" s="21">
        <v>43.956043956043956</v>
      </c>
      <c r="D51" s="21">
        <v>46.783625730994153</v>
      </c>
      <c r="E51" s="21">
        <v>51.724137931034484</v>
      </c>
      <c r="F51" s="21">
        <v>96.774193548387103</v>
      </c>
      <c r="G51" s="21">
        <v>31.847133757961782</v>
      </c>
      <c r="H51" s="21">
        <v>15.384615384615385</v>
      </c>
      <c r="K51" s="23">
        <v>0</v>
      </c>
      <c r="L51" s="23">
        <v>5.4054054054054053</v>
      </c>
      <c r="M51" s="23">
        <v>8.8397790055248606</v>
      </c>
      <c r="N51" s="23">
        <v>7.6923076923076925</v>
      </c>
      <c r="O51" s="23">
        <v>0</v>
      </c>
      <c r="P51" s="23">
        <v>14.285714285714285</v>
      </c>
      <c r="Q51" s="23">
        <v>17.073170731707318</v>
      </c>
      <c r="R51" s="23">
        <v>5.2631578947368416</v>
      </c>
      <c r="V51" s="23">
        <v>0.17699999999999999</v>
      </c>
      <c r="W51" s="23">
        <v>0.22500000000000001</v>
      </c>
      <c r="X51" s="23">
        <v>0.379</v>
      </c>
      <c r="Y51" s="23">
        <v>0.14299999999999999</v>
      </c>
      <c r="Z51" s="23">
        <v>3.6999999999999998E-2</v>
      </c>
      <c r="AA51" s="23">
        <v>3.9E-2</v>
      </c>
      <c r="AE51" s="23">
        <v>3.2967032967032968E-2</v>
      </c>
      <c r="AF51" s="23">
        <v>4.6783625730994149E-2</v>
      </c>
      <c r="AG51" s="23">
        <v>6.8965517241379309E-2</v>
      </c>
      <c r="AH51" s="23">
        <v>5.9139784946236562E-2</v>
      </c>
      <c r="AI51" s="23">
        <v>1.2738853503184714E-2</v>
      </c>
      <c r="AJ51" s="23">
        <v>0</v>
      </c>
      <c r="AO51" s="23">
        <v>0</v>
      </c>
      <c r="AP51" s="23">
        <v>0</v>
      </c>
      <c r="AQ51" s="23">
        <v>4.8951048951048952E-2</v>
      </c>
      <c r="AR51" s="23">
        <v>4.5112781954887216E-2</v>
      </c>
      <c r="AS51" s="23">
        <v>6.4220183486238536E-2</v>
      </c>
      <c r="AT51" s="23">
        <v>0.10606060606060606</v>
      </c>
      <c r="AU51" s="23">
        <v>3.4438775510204078E-2</v>
      </c>
      <c r="AW51" s="100">
        <v>39</v>
      </c>
      <c r="AX51" s="100">
        <v>27</v>
      </c>
      <c r="BB51" s="23">
        <v>1</v>
      </c>
      <c r="BC51" s="23">
        <v>1</v>
      </c>
      <c r="BD51" s="23">
        <v>0.7</v>
      </c>
      <c r="BE51" s="23">
        <v>0.83333333333333337</v>
      </c>
      <c r="BF51" s="23">
        <v>0</v>
      </c>
      <c r="BH51" s="23">
        <v>0.79166666666666663</v>
      </c>
      <c r="BK51" s="23">
        <v>8.5106382978723402E-2</v>
      </c>
      <c r="BL51" s="23">
        <v>0</v>
      </c>
      <c r="BM51" s="23">
        <v>0.44680851063829785</v>
      </c>
      <c r="BN51" s="23">
        <v>0.46808510638297873</v>
      </c>
      <c r="BR51" s="23">
        <v>0.63276836158192096</v>
      </c>
      <c r="BS51" s="23">
        <v>0.51111111111111107</v>
      </c>
      <c r="BT51" s="23">
        <v>0.71767810026385226</v>
      </c>
      <c r="BU51" s="23">
        <v>0.54545454545454541</v>
      </c>
      <c r="BV51" s="23">
        <v>0.78378378378378377</v>
      </c>
      <c r="BW51" s="23">
        <v>0.15384615384615385</v>
      </c>
      <c r="CA51" s="23">
        <v>0.52873563218390807</v>
      </c>
      <c r="CB51" s="23">
        <v>0.62893081761006286</v>
      </c>
      <c r="CC51" s="23">
        <v>0.72027972027972031</v>
      </c>
      <c r="CD51" s="23">
        <v>0.65413533834586468</v>
      </c>
      <c r="CE51" s="23">
        <v>0.62385321100917435</v>
      </c>
      <c r="CF51" s="23">
        <v>0.66666666666666663</v>
      </c>
      <c r="CK51" s="23">
        <v>0</v>
      </c>
      <c r="CL51" s="23">
        <v>2.6315789473684209E-2</v>
      </c>
      <c r="CM51" s="23">
        <v>0.31034482758620691</v>
      </c>
      <c r="CN51" s="23">
        <v>0.31818181818181818</v>
      </c>
      <c r="CO51" s="23">
        <v>0.31034482758620691</v>
      </c>
      <c r="CP51" s="23">
        <v>0.32</v>
      </c>
    </row>
    <row r="52" spans="3:94" x14ac:dyDescent="0.25">
      <c r="C52" s="21">
        <v>69.444444444444443</v>
      </c>
      <c r="D52" s="21">
        <v>24.630541871921181</v>
      </c>
      <c r="E52" s="21">
        <v>80.924855491329481</v>
      </c>
      <c r="F52" s="21">
        <v>38.46153846153846</v>
      </c>
      <c r="G52" s="21">
        <v>15.306122448979592</v>
      </c>
      <c r="H52" s="21">
        <v>15.625</v>
      </c>
      <c r="K52" s="23">
        <v>0</v>
      </c>
      <c r="L52" s="23">
        <v>3.9215686274509802</v>
      </c>
      <c r="M52" s="23">
        <v>7.9096045197740121</v>
      </c>
      <c r="N52" s="23">
        <v>0</v>
      </c>
      <c r="O52" s="23">
        <v>0</v>
      </c>
      <c r="P52" s="23">
        <v>20.192307692307693</v>
      </c>
      <c r="Q52" s="23">
        <v>18.421052631578945</v>
      </c>
      <c r="R52" s="23">
        <v>20</v>
      </c>
      <c r="V52" s="23">
        <v>0.20699999999999999</v>
      </c>
      <c r="W52" s="23">
        <v>0.19700000000000001</v>
      </c>
      <c r="X52" s="23">
        <v>0.38</v>
      </c>
      <c r="Y52" s="23">
        <v>0.14000000000000001</v>
      </c>
      <c r="Z52" s="23">
        <v>2.7E-2</v>
      </c>
      <c r="AA52" s="23">
        <v>4.9000000000000002E-2</v>
      </c>
      <c r="AE52" s="23">
        <v>4.1666666666666664E-2</v>
      </c>
      <c r="AF52" s="23">
        <v>9.8522167487684734E-2</v>
      </c>
      <c r="AG52" s="23">
        <v>6.9364161849710976E-2</v>
      </c>
      <c r="AH52" s="23">
        <v>5.7692307692307696E-2</v>
      </c>
      <c r="AI52" s="23">
        <v>5.1020408163265302E-3</v>
      </c>
      <c r="AJ52" s="23">
        <v>7.8125E-3</v>
      </c>
      <c r="AO52" s="23">
        <v>0</v>
      </c>
      <c r="AP52" s="23">
        <v>0</v>
      </c>
      <c r="AQ52" s="23">
        <v>4.2253521126760563E-2</v>
      </c>
      <c r="AR52" s="23">
        <v>4.807692307692308E-2</v>
      </c>
      <c r="AS52" s="23">
        <v>3.0303030303030304E-2</v>
      </c>
      <c r="AT52" s="23">
        <v>0</v>
      </c>
      <c r="AU52" s="23">
        <v>2.0161290322580645E-2</v>
      </c>
      <c r="AW52" s="100">
        <v>49</v>
      </c>
      <c r="AX52" s="100">
        <v>15</v>
      </c>
      <c r="BB52" s="23">
        <v>0.75</v>
      </c>
      <c r="BC52" s="23">
        <v>1</v>
      </c>
      <c r="BD52" s="23">
        <v>0.77777777777777779</v>
      </c>
      <c r="BE52" s="23">
        <v>1</v>
      </c>
      <c r="BF52" s="23">
        <v>1</v>
      </c>
      <c r="BG52" s="23">
        <v>1</v>
      </c>
      <c r="BH52" s="23">
        <v>0.91428571428571426</v>
      </c>
      <c r="BK52" s="23">
        <v>0.11403508771929824</v>
      </c>
      <c r="BL52" s="23">
        <v>0</v>
      </c>
      <c r="BM52" s="23">
        <v>0.24561403508771928</v>
      </c>
      <c r="BN52" s="23">
        <v>0.64035087719298245</v>
      </c>
      <c r="BR52" s="23">
        <v>0.65217391304347827</v>
      </c>
      <c r="BS52" s="23">
        <v>0.48730964467005078</v>
      </c>
      <c r="BT52" s="23">
        <v>0.7131578947368421</v>
      </c>
      <c r="BU52" s="23">
        <v>0.54285714285714282</v>
      </c>
      <c r="BV52" s="23">
        <v>0.59259259259259256</v>
      </c>
      <c r="BW52" s="23">
        <v>0.10204081632653061</v>
      </c>
      <c r="CA52" s="23">
        <v>0.52554744525547448</v>
      </c>
      <c r="CB52" s="23">
        <v>0.61931818181818177</v>
      </c>
      <c r="CC52" s="23">
        <v>0.69718309859154926</v>
      </c>
      <c r="CD52" s="23">
        <v>0.66346153846153844</v>
      </c>
      <c r="CE52" s="23">
        <v>0.62121212121212122</v>
      </c>
      <c r="CF52" s="23">
        <v>0.52830188679245282</v>
      </c>
      <c r="CK52" s="23">
        <v>1.2195121951219513E-2</v>
      </c>
      <c r="CL52" s="23">
        <v>2.5000000000000001E-2</v>
      </c>
      <c r="CM52" s="23">
        <v>0.27272727272727271</v>
      </c>
      <c r="CN52" s="23">
        <v>0.27777777777777779</v>
      </c>
      <c r="CO52" s="23">
        <v>0.23076923076923078</v>
      </c>
      <c r="CP52" s="23">
        <v>8.3333333333333329E-2</v>
      </c>
    </row>
    <row r="53" spans="3:94" x14ac:dyDescent="0.25">
      <c r="C53" s="21">
        <v>43.478260869565219</v>
      </c>
      <c r="D53" s="21">
        <v>43.75</v>
      </c>
      <c r="E53" s="21">
        <v>32.258064516129032</v>
      </c>
      <c r="F53" s="21">
        <v>37.634408602150536</v>
      </c>
      <c r="G53" s="21">
        <v>0</v>
      </c>
      <c r="H53" s="21">
        <v>0</v>
      </c>
      <c r="K53" s="23">
        <v>0</v>
      </c>
      <c r="L53" s="23">
        <v>2.4390243902439024</v>
      </c>
      <c r="M53" s="23">
        <v>8.6734693877551017</v>
      </c>
      <c r="N53" s="23">
        <v>13.043478260869565</v>
      </c>
      <c r="O53" s="23">
        <v>0</v>
      </c>
      <c r="P53" s="23">
        <v>13.541666666666666</v>
      </c>
      <c r="Q53" s="23">
        <v>21.052631578947366</v>
      </c>
      <c r="R53" s="23">
        <v>21.052631578947366</v>
      </c>
      <c r="V53" s="23">
        <v>0.19900000000000001</v>
      </c>
      <c r="W53" s="23">
        <v>0.188</v>
      </c>
      <c r="X53" s="23">
        <v>0.39700000000000002</v>
      </c>
      <c r="Y53" s="23">
        <v>0.14199999999999999</v>
      </c>
      <c r="Z53" s="23">
        <v>3.3000000000000002E-2</v>
      </c>
      <c r="AA53" s="23">
        <v>4.1000000000000002E-2</v>
      </c>
      <c r="AE53" s="23">
        <v>2.1739130434782608E-2</v>
      </c>
      <c r="AF53" s="23">
        <v>8.7499999999999994E-2</v>
      </c>
      <c r="AG53" s="23">
        <v>6.4516129032258063E-2</v>
      </c>
      <c r="AH53" s="23">
        <v>4.3010752688172046E-2</v>
      </c>
      <c r="AI53" s="23">
        <v>2.097902097902098E-2</v>
      </c>
      <c r="AJ53" s="23">
        <v>0</v>
      </c>
      <c r="AO53" s="23">
        <v>0</v>
      </c>
      <c r="AP53" s="23">
        <v>7.0921985815602835E-3</v>
      </c>
      <c r="AQ53" s="23">
        <v>1.9736842105263157E-2</v>
      </c>
      <c r="AR53" s="23">
        <v>6.2992125984251968E-2</v>
      </c>
      <c r="AS53" s="23">
        <v>6.6666666666666666E-2</v>
      </c>
      <c r="AT53" s="23">
        <v>2.7397260273972601E-2</v>
      </c>
      <c r="AU53" s="23">
        <v>2.6315789473684209E-2</v>
      </c>
      <c r="AW53" s="100">
        <v>41</v>
      </c>
      <c r="AX53" s="100">
        <v>20</v>
      </c>
      <c r="BB53" s="23">
        <v>1</v>
      </c>
      <c r="BC53" s="23">
        <v>0.81818181818181823</v>
      </c>
      <c r="BD53" s="23">
        <v>0.8</v>
      </c>
      <c r="BE53" s="23">
        <v>0.7142857142857143</v>
      </c>
      <c r="BF53" s="23">
        <v>0.33333333333333331</v>
      </c>
      <c r="BH53" s="23">
        <v>0.75</v>
      </c>
      <c r="BK53" s="23">
        <v>0.140625</v>
      </c>
      <c r="BL53" s="23">
        <v>0</v>
      </c>
      <c r="BM53" s="23">
        <v>0.3125</v>
      </c>
      <c r="BN53" s="23">
        <v>0.546875</v>
      </c>
      <c r="BR53" s="23">
        <v>0.65326633165829151</v>
      </c>
      <c r="BS53" s="23">
        <v>0.51063829787234039</v>
      </c>
      <c r="BT53" s="23">
        <v>0.73551637279596982</v>
      </c>
      <c r="BU53" s="23">
        <v>0.58450704225352113</v>
      </c>
      <c r="BV53" s="23">
        <v>0.72727272727272729</v>
      </c>
      <c r="BW53" s="23">
        <v>9.7560975609756101E-2</v>
      </c>
      <c r="CA53" s="23">
        <v>0.5423728813559322</v>
      </c>
      <c r="CB53" s="23">
        <v>0.70921985815602839</v>
      </c>
      <c r="CC53" s="23">
        <v>0.69736842105263153</v>
      </c>
      <c r="CD53" s="23">
        <v>0.6692913385826772</v>
      </c>
      <c r="CE53" s="23">
        <v>0.68888888888888888</v>
      </c>
      <c r="CF53" s="23">
        <v>0.63013698630136983</v>
      </c>
      <c r="CK53" s="23">
        <v>0</v>
      </c>
      <c r="CL53" s="23">
        <v>3.7037037037037035E-2</v>
      </c>
      <c r="CM53" s="23">
        <v>0.13793103448275862</v>
      </c>
      <c r="CN53" s="23">
        <v>0.39285714285714285</v>
      </c>
      <c r="CO53" s="23">
        <v>0.4</v>
      </c>
      <c r="CP53" s="23">
        <v>0.22222222222222221</v>
      </c>
    </row>
    <row r="54" spans="3:94" x14ac:dyDescent="0.25">
      <c r="C54" s="21">
        <v>54.455445544554458</v>
      </c>
      <c r="D54" s="21">
        <v>46.666666666666664</v>
      </c>
      <c r="E54" s="21">
        <v>67.79661016949153</v>
      </c>
      <c r="F54" s="21">
        <v>63.414634146341463</v>
      </c>
      <c r="G54" s="21">
        <v>7.5757575757575761</v>
      </c>
      <c r="H54" s="21">
        <v>0</v>
      </c>
      <c r="K54" s="23">
        <v>0</v>
      </c>
      <c r="L54" s="23">
        <v>2.9411764705882351</v>
      </c>
      <c r="M54" s="23">
        <v>10.285714285714285</v>
      </c>
      <c r="N54" s="23">
        <v>0</v>
      </c>
      <c r="O54" s="23">
        <v>1.0204081632653061</v>
      </c>
      <c r="P54" s="23">
        <v>18.888888888888889</v>
      </c>
      <c r="Q54" s="23">
        <v>23.255813953488371</v>
      </c>
      <c r="R54" s="23">
        <v>18.75</v>
      </c>
      <c r="V54" s="23">
        <v>0.20100000000000001</v>
      </c>
      <c r="W54" s="23">
        <v>0.248</v>
      </c>
      <c r="X54" s="23">
        <v>0.371</v>
      </c>
      <c r="Y54" s="23">
        <v>0.124</v>
      </c>
      <c r="Z54" s="23">
        <v>2.5000000000000001E-2</v>
      </c>
      <c r="AA54" s="23">
        <v>3.1E-2</v>
      </c>
      <c r="AE54" s="23">
        <v>3.9603960396039604E-2</v>
      </c>
      <c r="AF54" s="23">
        <v>4.6666666666666669E-2</v>
      </c>
      <c r="AG54" s="23">
        <v>6.2146892655367235E-2</v>
      </c>
      <c r="AH54" s="23">
        <v>2.4390243902439025E-2</v>
      </c>
      <c r="AI54" s="23">
        <v>0</v>
      </c>
      <c r="AJ54" s="23">
        <v>0</v>
      </c>
      <c r="AO54" s="23">
        <v>5.208333333333333E-3</v>
      </c>
      <c r="AP54" s="23">
        <v>7.1428571428571426E-3</v>
      </c>
      <c r="AQ54" s="23">
        <v>3.5211267605633804E-2</v>
      </c>
      <c r="AR54" s="23">
        <v>2.6490066225165563E-2</v>
      </c>
      <c r="AS54" s="23">
        <v>3.614457831325301E-2</v>
      </c>
      <c r="AT54" s="23">
        <v>0</v>
      </c>
      <c r="AU54" s="23">
        <v>1.8229166666666668E-2</v>
      </c>
      <c r="AW54" s="100">
        <v>31</v>
      </c>
      <c r="AX54" s="100">
        <v>14</v>
      </c>
      <c r="BB54" s="23">
        <v>1</v>
      </c>
      <c r="BC54" s="23">
        <v>1</v>
      </c>
      <c r="BD54" s="23">
        <v>0.5714285714285714</v>
      </c>
      <c r="BE54" s="23">
        <v>0.83333333333333337</v>
      </c>
      <c r="BG54" s="23">
        <v>0</v>
      </c>
      <c r="BH54" s="23">
        <v>0.79166666666666663</v>
      </c>
      <c r="BK54" s="23">
        <v>7.0422535211267609E-2</v>
      </c>
      <c r="BL54" s="23">
        <v>0</v>
      </c>
      <c r="BM54" s="23">
        <v>0.38028169014084506</v>
      </c>
      <c r="BN54" s="23">
        <v>0.54929577464788737</v>
      </c>
      <c r="BR54" s="23">
        <v>0.60199004975124382</v>
      </c>
      <c r="BS54" s="23">
        <v>0.48790322580645162</v>
      </c>
      <c r="BT54" s="23">
        <v>0.68733153638814015</v>
      </c>
      <c r="BU54" s="23">
        <v>0.66129032258064513</v>
      </c>
      <c r="BV54" s="23">
        <v>0.56000000000000005</v>
      </c>
      <c r="BW54" s="23">
        <v>0.29032258064516131</v>
      </c>
      <c r="CA54" s="23">
        <v>0.57291666666666663</v>
      </c>
      <c r="CB54" s="23">
        <v>0.62142857142857144</v>
      </c>
      <c r="CC54" s="23">
        <v>0.64084507042253525</v>
      </c>
      <c r="CD54" s="23">
        <v>0.62913907284768211</v>
      </c>
      <c r="CE54" s="23">
        <v>0.61445783132530118</v>
      </c>
      <c r="CF54" s="23">
        <v>0.6333333333333333</v>
      </c>
      <c r="CK54" s="23">
        <v>2.3076923076923078E-2</v>
      </c>
      <c r="CL54" s="23">
        <v>8.1081081081081086E-2</v>
      </c>
      <c r="CM54" s="23">
        <v>0.21212121212121213</v>
      </c>
      <c r="CN54" s="23">
        <v>0.25925925925925924</v>
      </c>
      <c r="CO54" s="23">
        <v>0.23809523809523808</v>
      </c>
      <c r="CP54" s="23">
        <v>0.08</v>
      </c>
    </row>
    <row r="55" spans="3:94" x14ac:dyDescent="0.25">
      <c r="C55" s="21">
        <v>23.668639053254438</v>
      </c>
      <c r="D55" s="21">
        <v>52.631578947368418</v>
      </c>
      <c r="E55" s="21">
        <v>58.201058201058203</v>
      </c>
      <c r="F55" s="21">
        <v>28.735632183908045</v>
      </c>
      <c r="G55" s="21">
        <v>12.658227848101266</v>
      </c>
      <c r="H55" s="21">
        <v>0</v>
      </c>
      <c r="K55" s="23">
        <v>0</v>
      </c>
      <c r="L55" s="23">
        <v>5.1282051282051277</v>
      </c>
      <c r="M55" s="23">
        <v>6.9306930693069315</v>
      </c>
      <c r="N55" s="23">
        <v>8.3333333333333321</v>
      </c>
      <c r="O55" s="23">
        <v>0</v>
      </c>
      <c r="P55" s="23">
        <v>18.085106382978726</v>
      </c>
      <c r="Q55" s="23">
        <v>18.75</v>
      </c>
      <c r="R55" s="23">
        <v>15.789473684210526</v>
      </c>
      <c r="V55" s="23">
        <v>0.21199999999999999</v>
      </c>
      <c r="W55" s="23">
        <v>0.21099999999999999</v>
      </c>
      <c r="X55" s="23">
        <v>0.372</v>
      </c>
      <c r="Y55" s="23">
        <v>0.13500000000000001</v>
      </c>
      <c r="Z55" s="23">
        <v>2.7E-2</v>
      </c>
      <c r="AA55" s="23">
        <v>4.2999999999999997E-2</v>
      </c>
      <c r="AE55" s="23">
        <v>5.3254437869822487E-2</v>
      </c>
      <c r="AF55" s="23">
        <v>9.3567251461988299E-2</v>
      </c>
      <c r="AG55" s="23">
        <v>4.2328042328042326E-2</v>
      </c>
      <c r="AH55" s="23">
        <v>2.2988505747126436E-2</v>
      </c>
      <c r="AI55" s="23">
        <v>3.7974683544303799E-2</v>
      </c>
      <c r="AJ55" s="23">
        <v>0</v>
      </c>
      <c r="AO55" s="23">
        <v>0</v>
      </c>
      <c r="AP55" s="23">
        <v>0</v>
      </c>
      <c r="AQ55" s="23">
        <v>6.41025641025641E-3</v>
      </c>
      <c r="AR55" s="23">
        <v>2.5000000000000001E-2</v>
      </c>
      <c r="AS55" s="23">
        <v>6.0606060606060608E-2</v>
      </c>
      <c r="AT55" s="23">
        <v>1.6393442622950821E-2</v>
      </c>
      <c r="AU55" s="23">
        <v>1.4765100671140939E-2</v>
      </c>
      <c r="AW55" s="100">
        <v>43</v>
      </c>
      <c r="AX55" s="100">
        <v>11</v>
      </c>
      <c r="BB55" s="23">
        <v>0.75</v>
      </c>
      <c r="BC55" s="23">
        <v>0.875</v>
      </c>
      <c r="BD55" s="23">
        <v>0.6</v>
      </c>
      <c r="BE55" s="23">
        <v>0.5</v>
      </c>
      <c r="BF55" s="23">
        <v>0.5</v>
      </c>
      <c r="BH55" s="23">
        <v>0.68965517241379315</v>
      </c>
      <c r="BK55" s="23">
        <v>8.1967213114754092E-2</v>
      </c>
      <c r="BL55" s="23">
        <v>0</v>
      </c>
      <c r="BM55" s="23">
        <v>0.39344262295081966</v>
      </c>
      <c r="BN55" s="23">
        <v>0.52459016393442626</v>
      </c>
      <c r="BR55" s="23">
        <v>0.660377358490566</v>
      </c>
      <c r="BS55" s="23">
        <v>0.51184834123222744</v>
      </c>
      <c r="BT55" s="23">
        <v>0.71505376344086025</v>
      </c>
      <c r="BU55" s="23">
        <v>0.57037037037037042</v>
      </c>
      <c r="BV55" s="23">
        <v>0.51851851851851849</v>
      </c>
      <c r="BW55" s="23">
        <v>0.18604651162790697</v>
      </c>
      <c r="CA55" s="23">
        <v>0.55063291139240511</v>
      </c>
      <c r="CB55" s="23">
        <v>0.68211920529801329</v>
      </c>
      <c r="CC55" s="23">
        <v>0.66025641025641024</v>
      </c>
      <c r="CD55" s="23">
        <v>0.6166666666666667</v>
      </c>
      <c r="CE55" s="23">
        <v>0.61616161616161613</v>
      </c>
      <c r="CF55" s="23">
        <v>0.60655737704918034</v>
      </c>
      <c r="CK55" s="23">
        <v>0</v>
      </c>
      <c r="CL55" s="23">
        <v>2.9411764705882353E-2</v>
      </c>
      <c r="CM55" s="23">
        <v>0.15384615384615385</v>
      </c>
      <c r="CN55" s="23">
        <v>0.33333333333333331</v>
      </c>
      <c r="CO55" s="23">
        <v>0.32258064516129031</v>
      </c>
      <c r="CP55" s="23">
        <v>9.5238095238095233E-2</v>
      </c>
    </row>
    <row r="56" spans="3:94" x14ac:dyDescent="0.25">
      <c r="C56" s="21">
        <v>11.695906432748538</v>
      </c>
      <c r="D56" s="21">
        <v>29.239766081871345</v>
      </c>
      <c r="E56" s="21">
        <v>43.01075268817204</v>
      </c>
      <c r="F56" s="21">
        <v>34.482758620689658</v>
      </c>
      <c r="G56" s="21">
        <v>6.4102564102564106</v>
      </c>
      <c r="H56" s="21">
        <v>0</v>
      </c>
      <c r="K56" s="23">
        <v>0</v>
      </c>
      <c r="L56" s="23">
        <v>5.2631578947368416</v>
      </c>
      <c r="M56" s="23">
        <v>5.9782608695652177</v>
      </c>
      <c r="N56" s="23">
        <v>0</v>
      </c>
      <c r="O56" s="23">
        <v>0</v>
      </c>
      <c r="P56" s="23">
        <v>19.767441860465116</v>
      </c>
      <c r="Q56" s="23">
        <v>16.666666666666664</v>
      </c>
      <c r="R56" s="23">
        <v>11.76470588235294</v>
      </c>
      <c r="V56" s="23">
        <v>0.20100000000000001</v>
      </c>
      <c r="W56" s="23">
        <v>0.21299999999999999</v>
      </c>
      <c r="X56" s="23">
        <v>0.36499999999999999</v>
      </c>
      <c r="Y56" s="23">
        <v>0.159</v>
      </c>
      <c r="Z56" s="23">
        <v>3.2000000000000001E-2</v>
      </c>
      <c r="AA56" s="23">
        <v>0.03</v>
      </c>
      <c r="AE56" s="23">
        <v>2.9239766081871343E-2</v>
      </c>
      <c r="AF56" s="23">
        <v>2.9239766081871343E-2</v>
      </c>
      <c r="AG56" s="23">
        <v>3.7634408602150539E-2</v>
      </c>
      <c r="AH56" s="23">
        <v>3.4482758620689655E-2</v>
      </c>
      <c r="AI56" s="23">
        <v>3.8461538461538464E-2</v>
      </c>
      <c r="AJ56" s="23">
        <v>7.0422535211267607E-3</v>
      </c>
      <c r="AO56" s="23">
        <v>0</v>
      </c>
      <c r="AP56" s="23">
        <v>6.2111801242236021E-3</v>
      </c>
      <c r="AQ56" s="23">
        <v>1.8633540372670808E-2</v>
      </c>
      <c r="AR56" s="23">
        <v>4.3478260869565216E-2</v>
      </c>
      <c r="AS56" s="23">
        <v>5.8139534883720929E-2</v>
      </c>
      <c r="AT56" s="23">
        <v>6.6666666666666666E-2</v>
      </c>
      <c r="AU56" s="23">
        <v>2.47074122236671E-2</v>
      </c>
      <c r="AW56" s="100">
        <v>30</v>
      </c>
      <c r="AX56" s="100">
        <v>19</v>
      </c>
      <c r="BB56" s="23">
        <v>0.8</v>
      </c>
      <c r="BC56" s="23">
        <v>1</v>
      </c>
      <c r="BD56" s="23">
        <v>1</v>
      </c>
      <c r="BE56" s="23">
        <v>1</v>
      </c>
      <c r="BF56" s="23">
        <v>1</v>
      </c>
      <c r="BG56" s="23">
        <v>1</v>
      </c>
      <c r="BH56" s="23">
        <v>0.95</v>
      </c>
      <c r="BK56" s="23">
        <v>6.097560975609756E-2</v>
      </c>
      <c r="BL56" s="23">
        <v>0</v>
      </c>
      <c r="BM56" s="23">
        <v>0.26829268292682928</v>
      </c>
      <c r="BN56" s="23">
        <v>0.67073170731707321</v>
      </c>
      <c r="BR56" s="23">
        <v>0.68656716417910446</v>
      </c>
      <c r="BS56" s="23">
        <v>0.50234741784037562</v>
      </c>
      <c r="BT56" s="23">
        <v>0.79452054794520544</v>
      </c>
      <c r="BU56" s="23">
        <v>0.53459119496855345</v>
      </c>
      <c r="BV56" s="23">
        <v>0.8125</v>
      </c>
      <c r="BW56" s="23">
        <v>0.23333333333333334</v>
      </c>
      <c r="CA56" s="23">
        <v>0.50920245398773001</v>
      </c>
      <c r="CB56" s="23">
        <v>0.75155279503105588</v>
      </c>
      <c r="CC56" s="23">
        <v>0.72670807453416153</v>
      </c>
      <c r="CD56" s="23">
        <v>0.6811594202898551</v>
      </c>
      <c r="CE56" s="23">
        <v>0.67441860465116277</v>
      </c>
      <c r="CF56" s="23">
        <v>0.58333333333333337</v>
      </c>
      <c r="CK56" s="23">
        <v>0</v>
      </c>
      <c r="CL56" s="23">
        <v>2.8571428571428571E-2</v>
      </c>
      <c r="CM56" s="23">
        <v>0.16129032258064516</v>
      </c>
      <c r="CN56" s="23">
        <v>0.30769230769230771</v>
      </c>
      <c r="CO56" s="23">
        <v>0.26923076923076922</v>
      </c>
      <c r="CP56" s="23">
        <v>0.17391304347826086</v>
      </c>
    </row>
    <row r="57" spans="3:94" x14ac:dyDescent="0.25">
      <c r="C57" s="21">
        <v>10.75268817204301</v>
      </c>
      <c r="D57" s="21">
        <v>52.631578947368418</v>
      </c>
      <c r="E57" s="21">
        <v>52.325581395348834</v>
      </c>
      <c r="F57" s="21">
        <v>73.684210526315795</v>
      </c>
      <c r="G57" s="21">
        <v>6.4102564102564106</v>
      </c>
      <c r="H57" s="21">
        <v>0</v>
      </c>
      <c r="K57" s="23">
        <v>0</v>
      </c>
      <c r="L57" s="23">
        <v>2.1276595744680851</v>
      </c>
      <c r="M57" s="23">
        <v>8.695652173913043</v>
      </c>
      <c r="N57" s="23">
        <v>18.181818181818183</v>
      </c>
      <c r="O57" s="23">
        <v>0</v>
      </c>
      <c r="P57" s="23">
        <v>15</v>
      </c>
      <c r="Q57" s="23">
        <v>23.076923076923077</v>
      </c>
      <c r="R57" s="23">
        <v>21.052631578947366</v>
      </c>
      <c r="V57" s="23">
        <v>0.192</v>
      </c>
      <c r="W57" s="23">
        <v>0.21199999999999999</v>
      </c>
      <c r="X57" s="23">
        <v>0.378</v>
      </c>
      <c r="Y57" s="23">
        <v>0.14599999999999999</v>
      </c>
      <c r="Z57" s="23">
        <v>3.6999999999999998E-2</v>
      </c>
      <c r="AA57" s="23">
        <v>3.5000000000000003E-2</v>
      </c>
      <c r="AE57" s="23">
        <v>4.8387096774193547E-2</v>
      </c>
      <c r="AF57" s="23">
        <v>3.5087719298245612E-2</v>
      </c>
      <c r="AG57" s="23">
        <v>5.232558139534884E-2</v>
      </c>
      <c r="AH57" s="23">
        <v>4.736842105263158E-2</v>
      </c>
      <c r="AI57" s="23">
        <v>1.282051282051282E-2</v>
      </c>
      <c r="AJ57" s="23">
        <v>0</v>
      </c>
      <c r="AO57" s="23">
        <v>0</v>
      </c>
      <c r="AP57" s="23">
        <v>6.369426751592357E-3</v>
      </c>
      <c r="AQ57" s="23">
        <v>3.4965034965034968E-2</v>
      </c>
      <c r="AR57" s="23">
        <v>2.8368794326241134E-2</v>
      </c>
      <c r="AS57" s="23">
        <v>5.8252427184466021E-2</v>
      </c>
      <c r="AT57" s="23">
        <v>9.2592592592592587E-2</v>
      </c>
      <c r="AU57" s="23">
        <v>2.7166882276843468E-2</v>
      </c>
      <c r="AW57" s="100">
        <v>35</v>
      </c>
      <c r="AX57" s="100">
        <v>21</v>
      </c>
      <c r="BB57" s="23">
        <v>0.75</v>
      </c>
      <c r="BC57" s="23">
        <v>0.875</v>
      </c>
      <c r="BD57" s="23">
        <v>0.875</v>
      </c>
      <c r="BE57" s="23">
        <v>0.83333333333333337</v>
      </c>
      <c r="BF57" s="23">
        <v>1</v>
      </c>
      <c r="BH57" s="23">
        <v>0.84375</v>
      </c>
      <c r="BK57" s="23">
        <v>0.12</v>
      </c>
      <c r="BL57" s="23">
        <v>0</v>
      </c>
      <c r="BM57" s="23">
        <v>0.41333333333333333</v>
      </c>
      <c r="BN57" s="23">
        <v>0.46666666666666667</v>
      </c>
      <c r="BR57" s="23">
        <v>0.63541666666666663</v>
      </c>
      <c r="BS57" s="23">
        <v>0.46698113207547171</v>
      </c>
      <c r="BT57" s="23">
        <v>0.74603174603174605</v>
      </c>
      <c r="BU57" s="23">
        <v>0.67123287671232879</v>
      </c>
      <c r="BV57" s="23">
        <v>0.6216216216216216</v>
      </c>
      <c r="BW57" s="23">
        <v>0.22857142857142856</v>
      </c>
      <c r="CA57" s="23">
        <v>0.56571428571428573</v>
      </c>
      <c r="CB57" s="23">
        <v>0.66242038216560506</v>
      </c>
      <c r="CC57" s="23">
        <v>0.72027972027972031</v>
      </c>
      <c r="CD57" s="23">
        <v>0.69503546099290781</v>
      </c>
      <c r="CE57" s="23">
        <v>0.57281553398058249</v>
      </c>
      <c r="CF57" s="23">
        <v>0.72222222222222221</v>
      </c>
      <c r="CK57" s="23">
        <v>0</v>
      </c>
      <c r="CL57" s="23">
        <v>0.11764705882352941</v>
      </c>
      <c r="CM57" s="23">
        <v>0.2413793103448276</v>
      </c>
      <c r="CN57" s="23">
        <v>0.24</v>
      </c>
      <c r="CO57" s="23">
        <v>0.32142857142857145</v>
      </c>
      <c r="CP57" s="23">
        <v>0.4</v>
      </c>
    </row>
    <row r="58" spans="3:94" x14ac:dyDescent="0.25">
      <c r="C58" s="21">
        <v>27.3224043715847</v>
      </c>
      <c r="D58" s="21">
        <v>35.087719298245617</v>
      </c>
      <c r="E58" s="21">
        <v>51.428571428571431</v>
      </c>
      <c r="F58" s="21">
        <v>38.043478260869563</v>
      </c>
      <c r="G58" s="21">
        <v>12.658227848101266</v>
      </c>
      <c r="H58" s="21">
        <v>0</v>
      </c>
      <c r="K58" s="23">
        <v>0</v>
      </c>
      <c r="L58" s="23">
        <v>10.810810810810811</v>
      </c>
      <c r="M58" s="23">
        <v>7.6502732240437163</v>
      </c>
      <c r="N58" s="23">
        <v>6.666666666666667</v>
      </c>
      <c r="O58" s="23">
        <v>0</v>
      </c>
      <c r="P58" s="23">
        <v>22.680412371134022</v>
      </c>
      <c r="Q58" s="23">
        <v>20.930232558139537</v>
      </c>
      <c r="R58" s="23">
        <v>17.647058823529413</v>
      </c>
      <c r="V58" s="23">
        <v>0.2</v>
      </c>
      <c r="W58" s="23">
        <v>0.21099999999999999</v>
      </c>
      <c r="X58" s="23">
        <v>0.35099999999999998</v>
      </c>
      <c r="Y58" s="23">
        <v>0.13800000000000001</v>
      </c>
      <c r="Z58" s="23">
        <v>3.7999999999999999E-2</v>
      </c>
      <c r="AA58" s="23">
        <v>6.2E-2</v>
      </c>
      <c r="AE58" s="23">
        <v>3.2786885245901641E-2</v>
      </c>
      <c r="AF58" s="23">
        <v>9.3567251461988299E-2</v>
      </c>
      <c r="AG58" s="23">
        <v>8.5714285714285715E-2</v>
      </c>
      <c r="AH58" s="23">
        <v>8.6956521739130432E-2</v>
      </c>
      <c r="AI58" s="23">
        <v>5.0632911392405063E-2</v>
      </c>
      <c r="AJ58" s="23">
        <v>7.7519379844961239E-3</v>
      </c>
      <c r="AO58" s="23">
        <v>0</v>
      </c>
      <c r="AP58" s="23">
        <v>0</v>
      </c>
      <c r="AQ58" s="23">
        <v>5.5555555555555552E-2</v>
      </c>
      <c r="AR58" s="23">
        <v>3.3613445378151259E-2</v>
      </c>
      <c r="AS58" s="23">
        <v>8.0808080808080815E-2</v>
      </c>
      <c r="AT58" s="23">
        <v>0.08</v>
      </c>
      <c r="AU58" s="23">
        <v>3.2520325203252036E-2</v>
      </c>
      <c r="AW58" s="100">
        <v>62</v>
      </c>
      <c r="AX58" s="100">
        <v>24</v>
      </c>
      <c r="BB58" s="23">
        <v>0.8571428571428571</v>
      </c>
      <c r="BC58" s="23">
        <v>0.8</v>
      </c>
      <c r="BD58" s="23">
        <v>0.90909090909090906</v>
      </c>
      <c r="BE58" s="23">
        <v>0.88888888888888884</v>
      </c>
      <c r="BF58" s="23">
        <v>0.7142857142857143</v>
      </c>
      <c r="BH58" s="23">
        <v>0.84090909090909094</v>
      </c>
      <c r="BK58" s="23">
        <v>0.14150943396226415</v>
      </c>
      <c r="BL58" s="23">
        <v>0</v>
      </c>
      <c r="BM58" s="23">
        <v>0.26415094339622641</v>
      </c>
      <c r="BN58" s="23">
        <v>0.59433962264150941</v>
      </c>
      <c r="BR58" s="23">
        <v>0.58499999999999996</v>
      </c>
      <c r="BS58" s="23">
        <v>0.54976303317535546</v>
      </c>
      <c r="BT58" s="23">
        <v>0.68660968660968658</v>
      </c>
      <c r="BU58" s="23">
        <v>0.6811594202898551</v>
      </c>
      <c r="BV58" s="23">
        <v>0.68421052631578949</v>
      </c>
      <c r="BW58" s="23">
        <v>0.14516129032258066</v>
      </c>
      <c r="CA58" s="23">
        <v>0.55681818181818177</v>
      </c>
      <c r="CB58" s="23">
        <v>0.73333333333333328</v>
      </c>
      <c r="CC58" s="23">
        <v>0.66666666666666663</v>
      </c>
      <c r="CD58" s="23">
        <v>0.63025210084033612</v>
      </c>
      <c r="CE58" s="23">
        <v>0.68686868686868685</v>
      </c>
      <c r="CF58" s="23">
        <v>0.6</v>
      </c>
      <c r="CK58" s="23">
        <v>0</v>
      </c>
      <c r="CL58" s="23">
        <v>5.4054054054054057E-2</v>
      </c>
      <c r="CM58" s="23">
        <v>0.3235294117647059</v>
      </c>
      <c r="CN58" s="23">
        <v>0.3</v>
      </c>
      <c r="CO58" s="23">
        <v>0.41935483870967744</v>
      </c>
      <c r="CP58" s="23">
        <v>0.26666666666666666</v>
      </c>
    </row>
    <row r="59" spans="3:94" x14ac:dyDescent="0.25">
      <c r="C59" s="21">
        <v>21.857923497267759</v>
      </c>
      <c r="D59" s="21">
        <v>53.435114503816791</v>
      </c>
      <c r="E59" s="21">
        <v>74.418604651162795</v>
      </c>
      <c r="F59" s="21">
        <v>34.482758620689658</v>
      </c>
      <c r="G59" s="21">
        <v>46.153846153846153</v>
      </c>
      <c r="H59" s="21">
        <v>17.964071856287426</v>
      </c>
      <c r="K59" s="23">
        <v>0</v>
      </c>
      <c r="L59" s="23">
        <v>7.5471698113207548</v>
      </c>
      <c r="M59" s="23">
        <v>9.4972067039106136</v>
      </c>
      <c r="N59" s="23">
        <v>15.384615384615385</v>
      </c>
      <c r="O59" s="23">
        <v>0</v>
      </c>
      <c r="P59" s="23">
        <v>23.469387755102041</v>
      </c>
      <c r="Q59" s="23">
        <v>30.232558139534881</v>
      </c>
      <c r="R59" s="23">
        <v>9.0909090909090917</v>
      </c>
      <c r="V59" s="23">
        <v>0.21</v>
      </c>
      <c r="W59" s="23">
        <v>0.23100000000000001</v>
      </c>
      <c r="X59" s="23">
        <v>0.34899999999999998</v>
      </c>
      <c r="Y59" s="23">
        <v>0.14699999999999999</v>
      </c>
      <c r="Z59" s="23">
        <v>0.03</v>
      </c>
      <c r="AA59" s="23">
        <v>3.3000000000000002E-2</v>
      </c>
      <c r="AE59" s="23">
        <v>3.825136612021858E-2</v>
      </c>
      <c r="AF59" s="23">
        <v>4.5801526717557252E-2</v>
      </c>
      <c r="AG59" s="23">
        <v>5.1162790697674418E-2</v>
      </c>
      <c r="AH59" s="23">
        <v>3.4482758620689655E-2</v>
      </c>
      <c r="AI59" s="23">
        <v>2.3076923076923078E-2</v>
      </c>
      <c r="AJ59" s="23">
        <v>0</v>
      </c>
      <c r="AO59" s="23">
        <v>0</v>
      </c>
      <c r="AP59" s="23">
        <v>8.3333333333333332E-3</v>
      </c>
      <c r="AQ59" s="23">
        <v>2.2222222222222223E-2</v>
      </c>
      <c r="AR59" s="23">
        <v>6.8702290076335881E-2</v>
      </c>
      <c r="AS59" s="23">
        <v>3.7499999999999999E-2</v>
      </c>
      <c r="AT59" s="23">
        <v>0</v>
      </c>
      <c r="AU59" s="23">
        <v>2.2457067371202115E-2</v>
      </c>
      <c r="AW59" s="100">
        <v>33</v>
      </c>
      <c r="AX59" s="100">
        <v>17</v>
      </c>
      <c r="BB59" s="23">
        <v>0.75</v>
      </c>
      <c r="BC59" s="23">
        <v>0.83333333333333337</v>
      </c>
      <c r="BD59" s="23">
        <v>0.8</v>
      </c>
      <c r="BE59" s="23">
        <v>0</v>
      </c>
      <c r="BF59" s="23">
        <v>0.66666666666666663</v>
      </c>
      <c r="BH59" s="23">
        <v>0.72</v>
      </c>
      <c r="BK59" s="23">
        <v>0.125</v>
      </c>
      <c r="BL59" s="23">
        <v>0</v>
      </c>
      <c r="BM59" s="23">
        <v>0.39583333333333331</v>
      </c>
      <c r="BN59" s="23">
        <v>0.47916666666666669</v>
      </c>
      <c r="BR59" s="23">
        <v>0.6428571428571429</v>
      </c>
      <c r="BS59" s="23">
        <v>0.49783549783549785</v>
      </c>
      <c r="BT59" s="23">
        <v>0.74212034383954151</v>
      </c>
      <c r="BU59" s="23">
        <v>0.65306122448979587</v>
      </c>
      <c r="BV59" s="23">
        <v>0.6333333333333333</v>
      </c>
      <c r="BW59" s="23">
        <v>0.21212121212121213</v>
      </c>
      <c r="CA59" s="23">
        <v>0.47976878612716761</v>
      </c>
      <c r="CB59" s="23">
        <v>0.69166666666666665</v>
      </c>
      <c r="CC59" s="23">
        <v>0.72222222222222221</v>
      </c>
      <c r="CD59" s="23">
        <v>0.72519083969465647</v>
      </c>
      <c r="CE59" s="23">
        <v>0.63749999999999996</v>
      </c>
      <c r="CF59" s="23">
        <v>0.64383561643835618</v>
      </c>
      <c r="CK59" s="23">
        <v>0</v>
      </c>
      <c r="CL59" s="23">
        <v>0.05</v>
      </c>
      <c r="CM59" s="23">
        <v>0.15789473684210525</v>
      </c>
      <c r="CN59" s="23">
        <v>0.37142857142857144</v>
      </c>
      <c r="CO59" s="23">
        <v>0.25</v>
      </c>
      <c r="CP59" s="23">
        <v>8.3333333333333329E-2</v>
      </c>
    </row>
    <row r="60" spans="3:94" x14ac:dyDescent="0.25">
      <c r="C60" s="21">
        <v>49.723756906077348</v>
      </c>
      <c r="D60" s="21">
        <v>61.728395061728392</v>
      </c>
      <c r="E60" s="21">
        <v>80.213903743315512</v>
      </c>
      <c r="F60" s="21">
        <v>64.516129032258064</v>
      </c>
      <c r="G60" s="21">
        <v>34.965034965034967</v>
      </c>
      <c r="H60" s="21">
        <v>0</v>
      </c>
      <c r="K60" s="23">
        <v>0</v>
      </c>
      <c r="L60" s="23">
        <v>8.8235294117647065</v>
      </c>
      <c r="M60" s="23">
        <v>9.5744680851063837</v>
      </c>
      <c r="N60" s="23">
        <v>5</v>
      </c>
      <c r="O60" s="23">
        <v>0</v>
      </c>
      <c r="P60" s="23">
        <v>8.8888888888888893</v>
      </c>
      <c r="Q60" s="23">
        <v>32</v>
      </c>
      <c r="R60" s="23">
        <v>0</v>
      </c>
      <c r="V60" s="23">
        <v>0.20799999999999999</v>
      </c>
      <c r="W60" s="23">
        <v>0.22700000000000001</v>
      </c>
      <c r="X60" s="23">
        <v>0.35199999999999998</v>
      </c>
      <c r="Y60" s="23">
        <v>0.151</v>
      </c>
      <c r="Z60" s="23">
        <v>2.5999999999999999E-2</v>
      </c>
      <c r="AA60" s="23">
        <v>3.5999999999999997E-2</v>
      </c>
      <c r="AE60" s="23">
        <v>2.2099447513812154E-2</v>
      </c>
      <c r="AF60" s="23">
        <v>6.7901234567901231E-2</v>
      </c>
      <c r="AG60" s="23">
        <v>5.8823529411764705E-2</v>
      </c>
      <c r="AH60" s="23">
        <v>2.1505376344086023E-2</v>
      </c>
      <c r="AI60" s="23">
        <v>3.4965034965034968E-2</v>
      </c>
      <c r="AJ60" s="23">
        <v>7.0921985815602835E-3</v>
      </c>
      <c r="AO60" s="23">
        <v>0</v>
      </c>
      <c r="AP60" s="23">
        <v>2.7210884353741496E-2</v>
      </c>
      <c r="AQ60" s="23">
        <v>1.9736842105263157E-2</v>
      </c>
      <c r="AR60" s="23">
        <v>7.462686567164179E-3</v>
      </c>
      <c r="AS60" s="23">
        <v>2.247191011235955E-2</v>
      </c>
      <c r="AT60" s="23">
        <v>3.4482758620689655E-2</v>
      </c>
      <c r="AU60" s="23">
        <v>1.5873015873015872E-2</v>
      </c>
      <c r="AW60" s="100">
        <v>36</v>
      </c>
      <c r="AX60" s="100">
        <v>12</v>
      </c>
      <c r="BB60" s="23">
        <v>1</v>
      </c>
      <c r="BC60" s="23">
        <v>1</v>
      </c>
      <c r="BD60" s="23">
        <v>1</v>
      </c>
      <c r="BE60" s="23">
        <v>0.83333333333333337</v>
      </c>
      <c r="BF60" s="23">
        <v>0.66666666666666663</v>
      </c>
      <c r="BG60" s="23">
        <v>1</v>
      </c>
      <c r="BH60" s="23">
        <v>0.91666666666666663</v>
      </c>
      <c r="BK60" s="23">
        <v>0.15384615384615385</v>
      </c>
      <c r="BL60" s="23">
        <v>0</v>
      </c>
      <c r="BM60" s="23">
        <v>0.40384615384615385</v>
      </c>
      <c r="BN60" s="23">
        <v>0.44230769230769229</v>
      </c>
      <c r="BR60" s="23">
        <v>0.58653846153846156</v>
      </c>
      <c r="BS60" s="23">
        <v>0.44052863436123346</v>
      </c>
      <c r="BT60" s="23">
        <v>0.74431818181818177</v>
      </c>
      <c r="BU60" s="23">
        <v>0.59602649006622521</v>
      </c>
      <c r="BV60" s="23">
        <v>0.61538461538461542</v>
      </c>
      <c r="BW60" s="23">
        <v>0.19444444444444445</v>
      </c>
      <c r="CA60" s="23">
        <v>0.48863636363636365</v>
      </c>
      <c r="CB60" s="23">
        <v>0.70068027210884354</v>
      </c>
      <c r="CC60" s="23">
        <v>0.67105263157894735</v>
      </c>
      <c r="CD60" s="23">
        <v>0.64925373134328357</v>
      </c>
      <c r="CE60" s="23">
        <v>0.6067415730337079</v>
      </c>
      <c r="CF60" s="23">
        <v>0.62068965517241381</v>
      </c>
      <c r="CK60" s="23">
        <v>0</v>
      </c>
      <c r="CL60" s="23">
        <v>0.125</v>
      </c>
      <c r="CM60" s="23">
        <v>0.15151515151515152</v>
      </c>
      <c r="CN60" s="23">
        <v>0.3</v>
      </c>
      <c r="CO60" s="23">
        <v>0.12</v>
      </c>
      <c r="CP60" s="23">
        <v>0.10526315789473684</v>
      </c>
    </row>
    <row r="61" spans="3:94" x14ac:dyDescent="0.25">
      <c r="C61" s="21">
        <v>14.285714285714286</v>
      </c>
      <c r="D61" s="21">
        <v>72.072072072072075</v>
      </c>
      <c r="E61" s="21">
        <v>50.632911392405063</v>
      </c>
      <c r="F61" s="21">
        <v>37.267080745341616</v>
      </c>
      <c r="G61" s="21">
        <v>40.404040404040401</v>
      </c>
      <c r="H61" s="21">
        <v>16.528925619834709</v>
      </c>
      <c r="K61" s="23">
        <v>0</v>
      </c>
      <c r="L61" s="23">
        <v>6.8181818181818175</v>
      </c>
      <c r="M61" s="23">
        <v>10.285714285714285</v>
      </c>
      <c r="N61" s="23">
        <v>6.666666666666667</v>
      </c>
      <c r="O61" s="23">
        <v>0</v>
      </c>
      <c r="P61" s="23">
        <v>18.888888888888889</v>
      </c>
      <c r="Q61" s="23">
        <v>24.390243902439025</v>
      </c>
      <c r="R61" s="23">
        <v>15.384615384615385</v>
      </c>
      <c r="V61" s="23">
        <v>0.20599999999999999</v>
      </c>
      <c r="W61" s="23">
        <v>0.192</v>
      </c>
      <c r="X61" s="23">
        <v>0.35799999999999998</v>
      </c>
      <c r="Y61" s="23">
        <v>0.154</v>
      </c>
      <c r="Z61" s="23">
        <v>3.2000000000000001E-2</v>
      </c>
      <c r="AA61" s="23">
        <v>5.8000000000000003E-2</v>
      </c>
      <c r="AE61" s="23">
        <v>2.1428571428571429E-2</v>
      </c>
      <c r="AF61" s="23">
        <v>9.45945945945946E-2</v>
      </c>
      <c r="AG61" s="23">
        <v>6.3291139240506333E-2</v>
      </c>
      <c r="AH61" s="23">
        <v>9.9378881987577633E-2</v>
      </c>
      <c r="AI61" s="23">
        <v>3.5353535353535352E-2</v>
      </c>
      <c r="AJ61" s="23">
        <v>8.2644628099173556E-3</v>
      </c>
      <c r="AO61" s="23">
        <v>0</v>
      </c>
      <c r="AP61" s="23">
        <v>5.0505050505050509E-3</v>
      </c>
      <c r="AQ61" s="23">
        <v>1.5625E-2</v>
      </c>
      <c r="AR61" s="23">
        <v>5.7692307692307696E-2</v>
      </c>
      <c r="AS61" s="23">
        <v>5.737704918032787E-2</v>
      </c>
      <c r="AT61" s="23">
        <v>2.0408163265306121E-2</v>
      </c>
      <c r="AU61" s="23">
        <v>2.309782608695652E-2</v>
      </c>
      <c r="AW61" s="100">
        <v>58</v>
      </c>
      <c r="AX61" s="100">
        <v>17</v>
      </c>
      <c r="BB61" s="23">
        <v>1</v>
      </c>
      <c r="BC61" s="23">
        <v>0.8666666666666667</v>
      </c>
      <c r="BD61" s="23">
        <v>0.8</v>
      </c>
      <c r="BE61" s="23">
        <v>0.91666666666666663</v>
      </c>
      <c r="BF61" s="23">
        <v>0.5</v>
      </c>
      <c r="BH61" s="23">
        <v>0.84210526315789469</v>
      </c>
      <c r="BK61" s="23">
        <v>0.10869565217391304</v>
      </c>
      <c r="BL61" s="23">
        <v>0</v>
      </c>
      <c r="BM61" s="23">
        <v>0.36956521739130432</v>
      </c>
      <c r="BN61" s="23">
        <v>0.52173913043478259</v>
      </c>
      <c r="BR61" s="23">
        <v>0.66019417475728159</v>
      </c>
      <c r="BS61" s="23">
        <v>0.52083333333333337</v>
      </c>
      <c r="BT61" s="23">
        <v>0.6983240223463687</v>
      </c>
      <c r="BU61" s="23">
        <v>0.59090909090909094</v>
      </c>
      <c r="BV61" s="23">
        <v>0.59375</v>
      </c>
      <c r="BW61" s="23">
        <v>0.1206896551724138</v>
      </c>
      <c r="CA61" s="23">
        <v>0.55555555555555558</v>
      </c>
      <c r="CB61" s="23">
        <v>0.58080808080808077</v>
      </c>
      <c r="CC61" s="23">
        <v>0.671875</v>
      </c>
      <c r="CD61" s="23">
        <v>0.76923076923076927</v>
      </c>
      <c r="CE61" s="23">
        <v>0.63934426229508201</v>
      </c>
      <c r="CF61" s="23">
        <v>0.53061224489795922</v>
      </c>
      <c r="CK61" s="23">
        <v>0</v>
      </c>
      <c r="CL61" s="23">
        <v>0.11320754716981132</v>
      </c>
      <c r="CM61" s="23">
        <v>0.22727272727272727</v>
      </c>
      <c r="CN61" s="23">
        <v>0.35</v>
      </c>
      <c r="CO61" s="23">
        <v>0.26666666666666666</v>
      </c>
      <c r="CP61" s="23">
        <v>0.25</v>
      </c>
    </row>
    <row r="62" spans="3:94" x14ac:dyDescent="0.25">
      <c r="C62" s="21">
        <v>17.751479289940828</v>
      </c>
      <c r="D62" s="21">
        <v>29.239766081871345</v>
      </c>
      <c r="E62" s="21">
        <v>69.518716577540104</v>
      </c>
      <c r="F62" s="21">
        <v>57.142857142857146</v>
      </c>
      <c r="G62" s="21">
        <v>25.477707006369428</v>
      </c>
      <c r="H62" s="21">
        <v>0</v>
      </c>
      <c r="K62" s="23">
        <v>0</v>
      </c>
      <c r="L62" s="23">
        <v>5.7142857142857144</v>
      </c>
      <c r="M62" s="23">
        <v>13.043478260869565</v>
      </c>
      <c r="N62" s="23">
        <v>18.75</v>
      </c>
      <c r="O62" s="23">
        <v>0</v>
      </c>
      <c r="P62" s="23">
        <v>14.705882352941178</v>
      </c>
      <c r="Q62" s="23">
        <v>10</v>
      </c>
      <c r="R62" s="23">
        <v>17.647058823529413</v>
      </c>
      <c r="V62" s="23">
        <v>0.19600000000000001</v>
      </c>
      <c r="W62" s="23">
        <v>0.214</v>
      </c>
      <c r="X62" s="23">
        <v>0.38600000000000001</v>
      </c>
      <c r="Y62" s="23">
        <v>0.14099999999999999</v>
      </c>
      <c r="Z62" s="23">
        <v>2.5999999999999999E-2</v>
      </c>
      <c r="AA62" s="23">
        <v>3.6999999999999998E-2</v>
      </c>
      <c r="AE62" s="23">
        <v>4.142011834319527E-2</v>
      </c>
      <c r="AF62" s="23">
        <v>4.6783625730994149E-2</v>
      </c>
      <c r="AG62" s="23">
        <v>5.8823529411764705E-2</v>
      </c>
      <c r="AH62" s="23">
        <v>0.04</v>
      </c>
      <c r="AI62" s="23">
        <v>2.5477707006369428E-2</v>
      </c>
      <c r="AJ62" s="23">
        <v>0</v>
      </c>
      <c r="AO62" s="23">
        <v>0</v>
      </c>
      <c r="AP62" s="23">
        <v>1.282051282051282E-2</v>
      </c>
      <c r="AQ62" s="23">
        <v>1.2903225806451613E-2</v>
      </c>
      <c r="AR62" s="23">
        <v>3.3613445378151259E-2</v>
      </c>
      <c r="AS62" s="23">
        <v>5.8823529411764705E-2</v>
      </c>
      <c r="AT62" s="23">
        <v>5.4054054054054057E-2</v>
      </c>
      <c r="AU62" s="23">
        <v>2.3468057366362451E-2</v>
      </c>
      <c r="AW62" s="100">
        <v>37</v>
      </c>
      <c r="AX62" s="100">
        <v>18</v>
      </c>
      <c r="BB62" s="23">
        <v>0.42857142857142855</v>
      </c>
      <c r="BC62" s="23">
        <v>0.5</v>
      </c>
      <c r="BD62" s="23">
        <v>0.7</v>
      </c>
      <c r="BE62" s="23">
        <v>0.5</v>
      </c>
      <c r="BF62" s="23">
        <v>0.66666666666666663</v>
      </c>
      <c r="BH62" s="23">
        <v>0.55882352941176472</v>
      </c>
      <c r="BK62" s="23">
        <v>0.1111111111111111</v>
      </c>
      <c r="BL62" s="23">
        <v>0</v>
      </c>
      <c r="BM62" s="23">
        <v>0.44444444444444442</v>
      </c>
      <c r="BN62" s="23">
        <v>0.44444444444444442</v>
      </c>
      <c r="BR62" s="23">
        <v>0.61224489795918369</v>
      </c>
      <c r="BS62" s="23">
        <v>0.48598130841121495</v>
      </c>
      <c r="BT62" s="23">
        <v>0.7098445595854922</v>
      </c>
      <c r="BU62" s="23">
        <v>0.58156028368794321</v>
      </c>
      <c r="BV62" s="23">
        <v>0.73076923076923073</v>
      </c>
      <c r="BW62" s="23">
        <v>8.1081081081081086E-2</v>
      </c>
      <c r="CA62" s="23">
        <v>0.54658385093167705</v>
      </c>
      <c r="CB62" s="23">
        <v>0.69230769230769229</v>
      </c>
      <c r="CC62" s="23">
        <v>0.67096774193548392</v>
      </c>
      <c r="CD62" s="23">
        <v>0.59663865546218486</v>
      </c>
      <c r="CE62" s="23">
        <v>0.62745098039215685</v>
      </c>
      <c r="CF62" s="23">
        <v>0.59459459459459463</v>
      </c>
      <c r="CK62" s="23">
        <v>0</v>
      </c>
      <c r="CL62" s="23">
        <v>7.8947368421052627E-2</v>
      </c>
      <c r="CM62" s="23">
        <v>0.15384615384615385</v>
      </c>
      <c r="CN62" s="23">
        <v>0.29411764705882354</v>
      </c>
      <c r="CO62" s="23">
        <v>0.34782608695652173</v>
      </c>
      <c r="CP62" s="23">
        <v>0.22727272727272727</v>
      </c>
    </row>
    <row r="63" spans="3:94" x14ac:dyDescent="0.25">
      <c r="C63" s="21">
        <v>54.166666666666664</v>
      </c>
      <c r="D63" s="21">
        <v>72.58064516129032</v>
      </c>
      <c r="E63" s="21">
        <v>56.81818181818182</v>
      </c>
      <c r="F63" s="21">
        <v>81.896551724137936</v>
      </c>
      <c r="G63" s="21">
        <v>47.61904761904762</v>
      </c>
      <c r="H63" s="21">
        <v>0</v>
      </c>
      <c r="K63" s="23">
        <v>0</v>
      </c>
      <c r="L63" s="23">
        <v>0</v>
      </c>
      <c r="M63" s="23">
        <v>9</v>
      </c>
      <c r="N63" s="23">
        <v>11.111111111111111</v>
      </c>
      <c r="O63" s="23">
        <v>0</v>
      </c>
      <c r="P63" s="23">
        <v>17.80821917808219</v>
      </c>
      <c r="Q63" s="23">
        <v>23.333333333333332</v>
      </c>
      <c r="R63" s="23">
        <v>12.5</v>
      </c>
      <c r="V63" s="23">
        <v>0.19700000000000001</v>
      </c>
      <c r="W63" s="23">
        <v>0.245</v>
      </c>
      <c r="X63" s="23">
        <v>0.34799999999999998</v>
      </c>
      <c r="Y63" s="23">
        <v>0.14499999999999999</v>
      </c>
      <c r="Z63" s="23">
        <v>2.7E-2</v>
      </c>
      <c r="AA63" s="23">
        <v>3.7999999999999999E-2</v>
      </c>
      <c r="AE63" s="23">
        <v>2.0833333333333332E-2</v>
      </c>
      <c r="AF63" s="23">
        <v>4.8387096774193547E-2</v>
      </c>
      <c r="AG63" s="23">
        <v>6.25E-2</v>
      </c>
      <c r="AH63" s="23">
        <v>5.1724137931034482E-2</v>
      </c>
      <c r="AI63" s="23">
        <v>2.8571428571428571E-2</v>
      </c>
      <c r="AJ63" s="23">
        <v>8.130081300813009E-3</v>
      </c>
      <c r="AO63" s="23">
        <v>0</v>
      </c>
      <c r="AP63" s="23">
        <v>8.8495575221238937E-3</v>
      </c>
      <c r="AQ63" s="23">
        <v>6.1224489795918366E-2</v>
      </c>
      <c r="AR63" s="23">
        <v>4.9079754601226995E-2</v>
      </c>
      <c r="AS63" s="23">
        <v>1.4705882352941176E-2</v>
      </c>
      <c r="AT63" s="23">
        <v>2.3809523809523808E-2</v>
      </c>
      <c r="AU63" s="23">
        <v>2.6143790849673203E-2</v>
      </c>
      <c r="AW63" s="100">
        <v>38</v>
      </c>
      <c r="AX63" s="100">
        <v>20</v>
      </c>
      <c r="BB63" s="23">
        <v>0.5714285714285714</v>
      </c>
      <c r="BC63" s="23">
        <v>1</v>
      </c>
      <c r="BD63" s="23">
        <v>0.66666666666666663</v>
      </c>
      <c r="BE63" s="23">
        <v>0.7</v>
      </c>
      <c r="BF63" s="23">
        <v>1</v>
      </c>
      <c r="BG63" s="23">
        <v>0</v>
      </c>
      <c r="BH63" s="23">
        <v>0.6785714285714286</v>
      </c>
      <c r="BK63" s="23">
        <v>0.15714285714285714</v>
      </c>
      <c r="BL63" s="23">
        <v>0</v>
      </c>
      <c r="BM63" s="23">
        <v>0.21428571428571427</v>
      </c>
      <c r="BN63" s="23">
        <v>0.62857142857142856</v>
      </c>
      <c r="BR63" s="23">
        <v>0.60406091370558379</v>
      </c>
      <c r="BS63" s="23">
        <v>0.45714285714285713</v>
      </c>
      <c r="BT63" s="23">
        <v>0.70402298850574707</v>
      </c>
      <c r="BU63" s="23">
        <v>0.53103448275862064</v>
      </c>
      <c r="BV63" s="23">
        <v>0.77777777777777779</v>
      </c>
      <c r="BW63" s="23">
        <v>0.15789473684210525</v>
      </c>
      <c r="CA63" s="23">
        <v>0.45689655172413796</v>
      </c>
      <c r="CB63" s="23">
        <v>0.7168141592920354</v>
      </c>
      <c r="CC63" s="23">
        <v>0.69387755102040816</v>
      </c>
      <c r="CD63" s="23">
        <v>0.67484662576687116</v>
      </c>
      <c r="CE63" s="23">
        <v>0.47058823529411764</v>
      </c>
      <c r="CF63" s="23">
        <v>0.5714285714285714</v>
      </c>
      <c r="CK63" s="23">
        <v>6.6225165562913907E-3</v>
      </c>
      <c r="CL63" s="23">
        <v>3.7037037037037035E-2</v>
      </c>
      <c r="CM63" s="23">
        <v>0.40740740740740738</v>
      </c>
      <c r="CN63" s="23">
        <v>0.34375</v>
      </c>
      <c r="CO63" s="23">
        <v>0.1</v>
      </c>
      <c r="CP63" s="23">
        <v>6.6666666666666666E-2</v>
      </c>
    </row>
    <row r="64" spans="3:94" x14ac:dyDescent="0.25">
      <c r="C64" s="21">
        <v>38.674033149171272</v>
      </c>
      <c r="D64" s="21">
        <v>69.767441860465112</v>
      </c>
      <c r="E64" s="21">
        <v>45.977011494252871</v>
      </c>
      <c r="F64" s="21">
        <v>97.826086956521735</v>
      </c>
      <c r="G64" s="21">
        <v>31.847133757961782</v>
      </c>
      <c r="H64" s="21">
        <v>0</v>
      </c>
      <c r="K64" s="23">
        <v>0</v>
      </c>
      <c r="L64" s="23">
        <v>5</v>
      </c>
      <c r="M64" s="23">
        <v>7.9096045197740121</v>
      </c>
      <c r="N64" s="23">
        <v>5.5555555555555554</v>
      </c>
      <c r="O64" s="23">
        <v>0</v>
      </c>
      <c r="P64" s="23">
        <v>24.786324786324787</v>
      </c>
      <c r="Q64" s="23">
        <v>34.146341463414636</v>
      </c>
      <c r="R64" s="23">
        <v>16.666666666666664</v>
      </c>
      <c r="V64" s="23">
        <v>0.17</v>
      </c>
      <c r="W64" s="23">
        <v>0.222</v>
      </c>
      <c r="X64" s="23">
        <v>0.39400000000000002</v>
      </c>
      <c r="Y64" s="23">
        <v>0.13700000000000001</v>
      </c>
      <c r="Z64" s="23">
        <v>0.03</v>
      </c>
      <c r="AA64" s="23">
        <v>4.7E-2</v>
      </c>
      <c r="AE64" s="23">
        <v>2.7624309392265192E-2</v>
      </c>
      <c r="AF64" s="23">
        <v>6.3953488372093026E-2</v>
      </c>
      <c r="AG64" s="23">
        <v>8.0459770114942528E-2</v>
      </c>
      <c r="AH64" s="23">
        <v>6.5217391304347824E-2</v>
      </c>
      <c r="AI64" s="23">
        <v>2.5477707006369428E-2</v>
      </c>
      <c r="AJ64" s="23">
        <v>7.575757575757576E-3</v>
      </c>
      <c r="AO64" s="23">
        <v>0</v>
      </c>
      <c r="AP64" s="23">
        <v>0</v>
      </c>
      <c r="AQ64" s="23">
        <v>2.097902097902098E-2</v>
      </c>
      <c r="AR64" s="23">
        <v>1.5625E-2</v>
      </c>
      <c r="AS64" s="23">
        <v>4.6728971962616821E-2</v>
      </c>
      <c r="AT64" s="23">
        <v>5.4054054054054057E-2</v>
      </c>
      <c r="AU64" s="23">
        <v>1.7879948914431672E-2</v>
      </c>
      <c r="AW64" s="100">
        <v>47</v>
      </c>
      <c r="AX64" s="100">
        <v>14</v>
      </c>
      <c r="BB64" s="23">
        <v>1</v>
      </c>
      <c r="BC64" s="23">
        <v>0.72727272727272729</v>
      </c>
      <c r="BD64" s="23">
        <v>0.77777777777777779</v>
      </c>
      <c r="BE64" s="23">
        <v>0.44444444444444442</v>
      </c>
      <c r="BF64" s="23">
        <v>0.75</v>
      </c>
      <c r="BG64" s="23">
        <v>1</v>
      </c>
      <c r="BH64" s="23">
        <v>0.71794871794871795</v>
      </c>
      <c r="BK64" s="23">
        <v>0.140625</v>
      </c>
      <c r="BL64" s="23">
        <v>0</v>
      </c>
      <c r="BM64" s="23">
        <v>0.390625</v>
      </c>
      <c r="BN64" s="23">
        <v>0.46875</v>
      </c>
      <c r="BR64" s="23">
        <v>0.59411764705882353</v>
      </c>
      <c r="BS64" s="23">
        <v>0.536036036036036</v>
      </c>
      <c r="BT64" s="23">
        <v>0.73350253807106602</v>
      </c>
      <c r="BU64" s="23">
        <v>0.65693430656934304</v>
      </c>
      <c r="BV64" s="23">
        <v>0.56666666666666665</v>
      </c>
      <c r="BW64" s="23">
        <v>0.10638297872340426</v>
      </c>
      <c r="CA64" s="23">
        <v>0.55681818181818177</v>
      </c>
      <c r="CB64" s="23">
        <v>0.69032258064516128</v>
      </c>
      <c r="CC64" s="23">
        <v>0.69930069930069927</v>
      </c>
      <c r="CD64" s="23">
        <v>0.6484375</v>
      </c>
      <c r="CE64" s="23">
        <v>0.71028037383177567</v>
      </c>
      <c r="CF64" s="23">
        <v>0.68918918918918914</v>
      </c>
      <c r="CK64" s="23">
        <v>8.9285714285714281E-3</v>
      </c>
      <c r="CL64" s="23">
        <v>0</v>
      </c>
      <c r="CM64" s="23">
        <v>0.15625</v>
      </c>
      <c r="CN64" s="23">
        <v>0.2857142857142857</v>
      </c>
      <c r="CO64" s="23">
        <v>0.29032258064516131</v>
      </c>
      <c r="CP64" s="23">
        <v>0.2</v>
      </c>
    </row>
    <row r="65" spans="3:94" x14ac:dyDescent="0.25">
      <c r="C65" s="21">
        <v>49.586776859504134</v>
      </c>
      <c r="D65" s="21">
        <v>34.285714285714285</v>
      </c>
      <c r="E65" s="21">
        <v>85.585585585585591</v>
      </c>
      <c r="F65" s="21">
        <v>40</v>
      </c>
      <c r="G65" s="21">
        <v>39.106145251396647</v>
      </c>
      <c r="H65" s="21">
        <v>0</v>
      </c>
      <c r="K65" s="23">
        <v>0</v>
      </c>
      <c r="L65" s="23">
        <v>4.8780487804878048</v>
      </c>
      <c r="M65" s="23">
        <v>7.4468085106382977</v>
      </c>
      <c r="N65" s="23">
        <v>0</v>
      </c>
      <c r="O65" s="23">
        <v>0</v>
      </c>
      <c r="P65" s="23">
        <v>18.918918918918919</v>
      </c>
      <c r="Q65" s="23">
        <v>19.35483870967742</v>
      </c>
      <c r="R65" s="23">
        <v>21.428571428571427</v>
      </c>
      <c r="V65" s="23">
        <v>0.22</v>
      </c>
      <c r="W65" s="23">
        <v>0.19400000000000001</v>
      </c>
      <c r="X65" s="23">
        <v>0.39100000000000001</v>
      </c>
      <c r="Y65" s="23">
        <v>0.125</v>
      </c>
      <c r="Z65" s="23">
        <v>3.2000000000000001E-2</v>
      </c>
      <c r="AA65" s="23">
        <v>3.7999999999999999E-2</v>
      </c>
      <c r="AE65" s="23">
        <v>4.1322314049586778E-2</v>
      </c>
      <c r="AF65" s="23">
        <v>6.8571428571428575E-2</v>
      </c>
      <c r="AG65" s="23">
        <v>4.5045045045045043E-2</v>
      </c>
      <c r="AH65" s="23">
        <v>0.04</v>
      </c>
      <c r="AI65" s="23">
        <v>2.7932960893854747E-2</v>
      </c>
      <c r="AJ65" s="23">
        <v>5.6179775280898875E-3</v>
      </c>
      <c r="AO65" s="23">
        <v>0</v>
      </c>
      <c r="AP65" s="23">
        <v>0</v>
      </c>
      <c r="AQ65" s="23">
        <v>3.2432432432432434E-2</v>
      </c>
      <c r="AR65" s="23">
        <v>4.1666666666666664E-2</v>
      </c>
      <c r="AS65" s="23">
        <v>3.4482758620689655E-2</v>
      </c>
      <c r="AT65" s="23">
        <v>2.7777777777777776E-2</v>
      </c>
      <c r="AU65" s="23">
        <v>2.15633423180593E-2</v>
      </c>
      <c r="AW65" s="100">
        <v>38</v>
      </c>
      <c r="AX65" s="100">
        <v>16</v>
      </c>
      <c r="BB65" s="23">
        <v>0.66666666666666663</v>
      </c>
      <c r="BC65" s="23">
        <v>0.77777777777777779</v>
      </c>
      <c r="BD65" s="23">
        <v>0.75</v>
      </c>
      <c r="BE65" s="23">
        <v>1</v>
      </c>
      <c r="BF65" s="23">
        <v>0.75</v>
      </c>
      <c r="BG65" s="23">
        <v>1</v>
      </c>
      <c r="BH65" s="23">
        <v>0.77777777777777779</v>
      </c>
      <c r="BK65" s="23">
        <v>0.18867924528301888</v>
      </c>
      <c r="BL65" s="23">
        <v>0</v>
      </c>
      <c r="BM65" s="23">
        <v>0.33962264150943394</v>
      </c>
      <c r="BN65" s="23">
        <v>0.47169811320754718</v>
      </c>
      <c r="BR65" s="23">
        <v>0.67272727272727273</v>
      </c>
      <c r="BS65" s="23">
        <v>0.54123711340206182</v>
      </c>
      <c r="BT65" s="23">
        <v>0.73913043478260865</v>
      </c>
      <c r="BU65" s="23">
        <v>0.61599999999999999</v>
      </c>
      <c r="BV65" s="23">
        <v>0.625</v>
      </c>
      <c r="BW65" s="23">
        <v>0.10526315789473684</v>
      </c>
      <c r="CA65" s="23">
        <v>0.61739130434782608</v>
      </c>
      <c r="CB65" s="23">
        <v>0.689873417721519</v>
      </c>
      <c r="CC65" s="23">
        <v>0.6216216216216216</v>
      </c>
      <c r="CD65" s="23">
        <v>0.66666666666666663</v>
      </c>
      <c r="CE65" s="23">
        <v>0.71551724137931039</v>
      </c>
      <c r="CF65" s="23">
        <v>0.68055555555555558</v>
      </c>
      <c r="CK65" s="23">
        <v>1.3513513513513514E-2</v>
      </c>
      <c r="CL65" s="23">
        <v>0.02</v>
      </c>
      <c r="CM65" s="23">
        <v>0.26470588235294118</v>
      </c>
      <c r="CN65" s="23">
        <v>0.3125</v>
      </c>
      <c r="CO65" s="23">
        <v>0.1875</v>
      </c>
      <c r="CP65" s="23">
        <v>0.15</v>
      </c>
    </row>
    <row r="66" spans="3:94" x14ac:dyDescent="0.25">
      <c r="C66" s="21">
        <v>10.989010989010989</v>
      </c>
      <c r="D66" s="21">
        <v>43.209876543209873</v>
      </c>
      <c r="E66" s="21">
        <v>32.085561497326204</v>
      </c>
      <c r="F66" s="21">
        <v>43.01075268817204</v>
      </c>
      <c r="G66" s="21">
        <v>28.169014084507044</v>
      </c>
      <c r="H66" s="21">
        <v>0</v>
      </c>
      <c r="K66" s="23">
        <v>3.8461538461538463</v>
      </c>
      <c r="L66" s="23">
        <v>3.125</v>
      </c>
      <c r="M66" s="23">
        <v>9.1397849462365599</v>
      </c>
      <c r="N66" s="23">
        <v>15.384615384615385</v>
      </c>
      <c r="O66" s="23">
        <v>0.97087378640776689</v>
      </c>
      <c r="P66" s="23">
        <v>13.725490196078432</v>
      </c>
      <c r="Q66" s="23">
        <v>17.073170731707318</v>
      </c>
      <c r="R66" s="23">
        <v>19.047619047619047</v>
      </c>
      <c r="V66" s="23">
        <v>0.20100000000000001</v>
      </c>
      <c r="W66" s="23">
        <v>0.21</v>
      </c>
      <c r="X66" s="23">
        <v>0.37</v>
      </c>
      <c r="Y66" s="23">
        <v>0.14199999999999999</v>
      </c>
      <c r="Z66" s="23">
        <v>3.5999999999999997E-2</v>
      </c>
      <c r="AA66" s="23">
        <v>4.1000000000000002E-2</v>
      </c>
      <c r="AE66" s="23">
        <v>5.4945054945054944E-2</v>
      </c>
      <c r="AF66" s="23">
        <v>4.9382716049382713E-2</v>
      </c>
      <c r="AG66" s="23">
        <v>6.9518716577540107E-2</v>
      </c>
      <c r="AH66" s="23">
        <v>4.3010752688172046E-2</v>
      </c>
      <c r="AI66" s="23">
        <v>1.4084507042253521E-2</v>
      </c>
      <c r="AJ66" s="23">
        <v>0</v>
      </c>
      <c r="AO66" s="23">
        <v>0</v>
      </c>
      <c r="AP66" s="23">
        <v>1.3422818791946308E-2</v>
      </c>
      <c r="AQ66" s="23">
        <v>0.02</v>
      </c>
      <c r="AR66" s="23">
        <v>2.9411764705882353E-2</v>
      </c>
      <c r="AS66" s="23">
        <v>4.5454545454545456E-2</v>
      </c>
      <c r="AT66" s="23">
        <v>3.0303030303030304E-2</v>
      </c>
      <c r="AU66" s="23">
        <v>1.9788918205804751E-2</v>
      </c>
      <c r="AW66" s="100">
        <v>41</v>
      </c>
      <c r="AX66" s="100">
        <v>15</v>
      </c>
      <c r="BB66" s="23">
        <v>0.88888888888888884</v>
      </c>
      <c r="BC66" s="23">
        <v>0.75</v>
      </c>
      <c r="BD66" s="23">
        <v>1</v>
      </c>
      <c r="BE66" s="23">
        <v>0.6</v>
      </c>
      <c r="BF66" s="23">
        <v>0.5</v>
      </c>
      <c r="BH66" s="23">
        <v>0.7857142857142857</v>
      </c>
      <c r="BK66" s="23">
        <v>9.0909090909090912E-2</v>
      </c>
      <c r="BL66" s="23">
        <v>0</v>
      </c>
      <c r="BM66" s="23">
        <v>0.24242424242424243</v>
      </c>
      <c r="BN66" s="23">
        <v>0.66666666666666663</v>
      </c>
      <c r="BR66" s="23">
        <v>0.63184079601990051</v>
      </c>
      <c r="BS66" s="23">
        <v>0.5714285714285714</v>
      </c>
      <c r="BT66" s="23">
        <v>0.75945945945945947</v>
      </c>
      <c r="BU66" s="23">
        <v>0.528169014084507</v>
      </c>
      <c r="BV66" s="23">
        <v>0.5</v>
      </c>
      <c r="BW66" s="23">
        <v>0.1951219512195122</v>
      </c>
      <c r="CA66" s="23">
        <v>0.55621301775147924</v>
      </c>
      <c r="CB66" s="23">
        <v>0.72483221476510062</v>
      </c>
      <c r="CC66" s="23">
        <v>0.68666666666666665</v>
      </c>
      <c r="CD66" s="23">
        <v>0.625</v>
      </c>
      <c r="CE66" s="23">
        <v>0.63636363636363635</v>
      </c>
      <c r="CF66" s="23">
        <v>0.72727272727272729</v>
      </c>
      <c r="CK66" s="23">
        <v>0</v>
      </c>
      <c r="CL66" s="23">
        <v>5.128205128205128E-2</v>
      </c>
      <c r="CM66" s="23">
        <v>0.17857142857142858</v>
      </c>
      <c r="CN66" s="23">
        <v>0.375</v>
      </c>
      <c r="CO66" s="23">
        <v>0.27586206896551724</v>
      </c>
      <c r="CP66" s="23">
        <v>0.11764705882352941</v>
      </c>
    </row>
    <row r="67" spans="3:94" x14ac:dyDescent="0.25">
      <c r="C67" s="21">
        <v>25.252525252525253</v>
      </c>
      <c r="D67" s="21">
        <v>63.829787234042556</v>
      </c>
      <c r="E67" s="21">
        <v>49.29577464788732</v>
      </c>
      <c r="F67" s="21">
        <v>57.142857142857146</v>
      </c>
      <c r="G67" s="21">
        <v>44.303797468354432</v>
      </c>
      <c r="H67" s="21">
        <v>0</v>
      </c>
      <c r="K67" s="23">
        <v>0</v>
      </c>
      <c r="L67" s="23">
        <v>5</v>
      </c>
      <c r="M67" s="23">
        <v>8.8235294117647065</v>
      </c>
      <c r="N67" s="23">
        <v>13.333333333333334</v>
      </c>
      <c r="O67" s="23">
        <v>0</v>
      </c>
      <c r="P67" s="23">
        <v>9.7826086956521738</v>
      </c>
      <c r="Q67" s="23">
        <v>11.111111111111111</v>
      </c>
      <c r="R67" s="23">
        <v>25</v>
      </c>
      <c r="V67" s="23">
        <v>0.187</v>
      </c>
      <c r="W67" s="23">
        <v>0.21199999999999999</v>
      </c>
      <c r="X67" s="23">
        <v>0.39200000000000002</v>
      </c>
      <c r="Y67" s="23">
        <v>0.14000000000000001</v>
      </c>
      <c r="Z67" s="23">
        <v>3.7999999999999999E-2</v>
      </c>
      <c r="AA67" s="23">
        <v>3.1E-2</v>
      </c>
      <c r="AE67" s="23">
        <v>2.5252525252525252E-2</v>
      </c>
      <c r="AF67" s="23">
        <v>3.7234042553191488E-2</v>
      </c>
      <c r="AG67" s="23">
        <v>4.9295774647887321E-2</v>
      </c>
      <c r="AH67" s="23">
        <v>4.7619047619047616E-2</v>
      </c>
      <c r="AI67" s="23">
        <v>6.3291139240506328E-3</v>
      </c>
      <c r="AJ67" s="23">
        <v>9.6153846153846159E-3</v>
      </c>
      <c r="AO67" s="23">
        <v>0</v>
      </c>
      <c r="AP67" s="23">
        <v>1.7441860465116279E-2</v>
      </c>
      <c r="AQ67" s="23">
        <v>2.6785714285714284E-2</v>
      </c>
      <c r="AR67" s="23">
        <v>5.1948051948051951E-2</v>
      </c>
      <c r="AS67" s="23">
        <v>6.3063063063063057E-2</v>
      </c>
      <c r="AT67" s="23">
        <v>2.3809523809523808E-2</v>
      </c>
      <c r="AU67" s="23">
        <v>2.8132992327365727E-2</v>
      </c>
      <c r="AW67" s="100">
        <v>31</v>
      </c>
      <c r="AX67" s="100">
        <v>22</v>
      </c>
      <c r="BB67" s="23">
        <v>0.6</v>
      </c>
      <c r="BC67" s="23">
        <v>1</v>
      </c>
      <c r="BD67" s="23">
        <v>0.75</v>
      </c>
      <c r="BE67" s="23">
        <v>0.83333333333333337</v>
      </c>
      <c r="BG67" s="23">
        <v>0</v>
      </c>
      <c r="BH67" s="23">
        <v>0.76</v>
      </c>
      <c r="BK67" s="23">
        <v>0.26</v>
      </c>
      <c r="BL67" s="23">
        <v>0</v>
      </c>
      <c r="BM67" s="23">
        <v>0.18</v>
      </c>
      <c r="BN67" s="23">
        <v>0.56000000000000005</v>
      </c>
      <c r="BR67" s="23">
        <v>0.6470588235294118</v>
      </c>
      <c r="BS67" s="23">
        <v>0.55188679245283023</v>
      </c>
      <c r="BT67" s="23">
        <v>0.7142857142857143</v>
      </c>
      <c r="BU67" s="23">
        <v>0.6071428571428571</v>
      </c>
      <c r="BV67" s="23">
        <v>0.57894736842105265</v>
      </c>
      <c r="BW67" s="23">
        <v>0.12903225806451613</v>
      </c>
      <c r="CA67" s="23">
        <v>0.58638743455497377</v>
      </c>
      <c r="CB67" s="23">
        <v>0.70930232558139539</v>
      </c>
      <c r="CC67" s="23">
        <v>0.6607142857142857</v>
      </c>
      <c r="CD67" s="23">
        <v>0.66233766233766234</v>
      </c>
      <c r="CE67" s="23">
        <v>0.63963963963963966</v>
      </c>
      <c r="CF67" s="23">
        <v>0.54761904761904767</v>
      </c>
      <c r="CK67" s="23">
        <v>0</v>
      </c>
      <c r="CL67" s="23">
        <v>9.7560975609756101E-2</v>
      </c>
      <c r="CM67" s="23">
        <v>0.2857142857142857</v>
      </c>
      <c r="CN67" s="23">
        <v>0.35483870967741937</v>
      </c>
      <c r="CO67" s="23">
        <v>0.38709677419354838</v>
      </c>
      <c r="CP67" s="23">
        <v>0.26666666666666666</v>
      </c>
    </row>
    <row r="68" spans="3:94" x14ac:dyDescent="0.25">
      <c r="C68" s="21">
        <v>35.502958579881657</v>
      </c>
      <c r="D68" s="21">
        <v>70.175438596491233</v>
      </c>
      <c r="E68" s="21">
        <v>53.475935828877006</v>
      </c>
      <c r="F68" s="21">
        <v>39.772727272727273</v>
      </c>
      <c r="G68" s="21">
        <v>19.108280254777071</v>
      </c>
      <c r="H68" s="21">
        <v>0</v>
      </c>
      <c r="K68" s="23">
        <v>0</v>
      </c>
      <c r="L68" s="23">
        <v>5.4054054054054053</v>
      </c>
      <c r="M68" s="23">
        <v>13.756613756613756</v>
      </c>
      <c r="N68" s="23">
        <v>8.3333333333333321</v>
      </c>
      <c r="O68" s="23">
        <v>0</v>
      </c>
      <c r="P68" s="23">
        <v>19.791666666666664</v>
      </c>
      <c r="Q68" s="23">
        <v>27.27272727272727</v>
      </c>
      <c r="R68" s="23">
        <v>22.222222222222221</v>
      </c>
      <c r="V68" s="23">
        <v>0.21</v>
      </c>
      <c r="W68" s="23">
        <v>0.20399999999999999</v>
      </c>
      <c r="X68" s="23">
        <v>0.36699999999999999</v>
      </c>
      <c r="Y68" s="23">
        <v>0.14000000000000001</v>
      </c>
      <c r="Z68" s="23">
        <v>0.03</v>
      </c>
      <c r="AA68" s="23">
        <v>4.9000000000000002E-2</v>
      </c>
      <c r="AE68" s="23">
        <v>3.5502958579881658E-2</v>
      </c>
      <c r="AF68" s="23">
        <v>6.4327485380116955E-2</v>
      </c>
      <c r="AG68" s="23">
        <v>8.0213903743315509E-2</v>
      </c>
      <c r="AH68" s="23">
        <v>5.6818181818181816E-2</v>
      </c>
      <c r="AI68" s="23">
        <v>3.1847133757961783E-2</v>
      </c>
      <c r="AJ68" s="23">
        <v>1.4285714285714285E-2</v>
      </c>
      <c r="AO68" s="23">
        <v>0</v>
      </c>
      <c r="AP68" s="23">
        <v>1.3333333333333334E-2</v>
      </c>
      <c r="AQ68" s="23">
        <v>3.9473684210526314E-2</v>
      </c>
      <c r="AR68" s="23">
        <v>3.3333333333333333E-2</v>
      </c>
      <c r="AS68" s="23">
        <v>5.6818181818181816E-2</v>
      </c>
      <c r="AT68" s="23">
        <v>4.3478260869565216E-2</v>
      </c>
      <c r="AU68" s="23">
        <v>2.6990553306342781E-2</v>
      </c>
      <c r="AW68" s="100">
        <v>49</v>
      </c>
      <c r="AX68" s="100">
        <v>20</v>
      </c>
      <c r="BB68" s="23">
        <v>0.7142857142857143</v>
      </c>
      <c r="BC68" s="23">
        <v>0.8571428571428571</v>
      </c>
      <c r="BD68" s="23">
        <v>0.75</v>
      </c>
      <c r="BE68" s="23">
        <v>0.75</v>
      </c>
      <c r="BF68" s="23">
        <v>1</v>
      </c>
      <c r="BG68" s="23">
        <v>0</v>
      </c>
      <c r="BH68" s="23">
        <v>0.76923076923076927</v>
      </c>
      <c r="BK68" s="23">
        <v>0.11009174311926606</v>
      </c>
      <c r="BL68" s="23">
        <v>0</v>
      </c>
      <c r="BM68" s="23">
        <v>0.27522935779816515</v>
      </c>
      <c r="BN68" s="23">
        <v>0.61467889908256879</v>
      </c>
      <c r="BR68" s="23">
        <v>0.60476190476190472</v>
      </c>
      <c r="BS68" s="23">
        <v>0.52450980392156865</v>
      </c>
      <c r="BT68" s="23">
        <v>0.75749318801089915</v>
      </c>
      <c r="BU68" s="23">
        <v>0.63571428571428568</v>
      </c>
      <c r="BV68" s="23">
        <v>0.76666666666666672</v>
      </c>
      <c r="BW68" s="23">
        <v>0.18367346938775511</v>
      </c>
      <c r="CA68" s="23">
        <v>0.58024691358024694</v>
      </c>
      <c r="CB68" s="23">
        <v>0.68</v>
      </c>
      <c r="CC68" s="23">
        <v>0.76973684210526316</v>
      </c>
      <c r="CD68" s="23">
        <v>0.67500000000000004</v>
      </c>
      <c r="CE68" s="23">
        <v>0.63636363636363635</v>
      </c>
      <c r="CF68" s="23">
        <v>0.6811594202898551</v>
      </c>
      <c r="CK68" s="23">
        <v>0</v>
      </c>
      <c r="CL68" s="23">
        <v>8.1081081081081086E-2</v>
      </c>
      <c r="CM68" s="23">
        <v>0.19354838709677419</v>
      </c>
      <c r="CN68" s="23">
        <v>0.22222222222222221</v>
      </c>
      <c r="CO68" s="23">
        <v>0.30769230769230771</v>
      </c>
      <c r="CP68" s="23">
        <v>0.19047619047619047</v>
      </c>
    </row>
    <row r="69" spans="3:94" x14ac:dyDescent="0.25">
      <c r="C69" s="21">
        <v>27.472527472527471</v>
      </c>
      <c r="D69" s="21">
        <v>80</v>
      </c>
      <c r="E69" s="21">
        <v>45</v>
      </c>
      <c r="F69" s="21">
        <v>52.325581395348834</v>
      </c>
      <c r="G69" s="21">
        <v>20.408163265306122</v>
      </c>
      <c r="H69" s="21">
        <v>0</v>
      </c>
      <c r="K69" s="23">
        <v>0</v>
      </c>
      <c r="L69" s="23">
        <v>8.8235294117647065</v>
      </c>
      <c r="M69" s="23">
        <v>12.135922330097088</v>
      </c>
      <c r="N69" s="23">
        <v>6.25</v>
      </c>
      <c r="O69" s="23">
        <v>0</v>
      </c>
      <c r="P69" s="23">
        <v>9.8901098901098905</v>
      </c>
      <c r="Q69" s="23">
        <v>16.216216216216218</v>
      </c>
      <c r="R69" s="23">
        <v>15.384615384615385</v>
      </c>
      <c r="V69" s="23">
        <v>0.19400000000000001</v>
      </c>
      <c r="W69" s="23">
        <v>0.22500000000000001</v>
      </c>
      <c r="X69" s="23">
        <v>0.38100000000000001</v>
      </c>
      <c r="Y69" s="23">
        <v>0.126</v>
      </c>
      <c r="Z69" s="23">
        <v>3.3000000000000002E-2</v>
      </c>
      <c r="AA69" s="23">
        <v>4.1000000000000002E-2</v>
      </c>
      <c r="AE69" s="23">
        <v>3.2967032967032968E-2</v>
      </c>
      <c r="AF69" s="23">
        <v>3.3333333333333333E-2</v>
      </c>
      <c r="AG69" s="23">
        <v>7.0000000000000007E-2</v>
      </c>
      <c r="AH69" s="23">
        <v>8.1395348837209308E-2</v>
      </c>
      <c r="AI69" s="23">
        <v>6.8027210884353739E-3</v>
      </c>
      <c r="AJ69" s="23">
        <v>6.7114093959731542E-3</v>
      </c>
      <c r="AO69" s="23">
        <v>0</v>
      </c>
      <c r="AP69" s="23">
        <v>1.4285714285714285E-2</v>
      </c>
      <c r="AQ69" s="23">
        <v>2.4390243902439025E-2</v>
      </c>
      <c r="AR69" s="23">
        <v>4.9586776859504134E-2</v>
      </c>
      <c r="AS69" s="23">
        <v>6.7961165048543687E-2</v>
      </c>
      <c r="AT69" s="23">
        <v>1.5873015873015872E-2</v>
      </c>
      <c r="AU69" s="23">
        <v>2.6143790849673203E-2</v>
      </c>
      <c r="AW69" s="100">
        <v>41</v>
      </c>
      <c r="AX69" s="100">
        <v>20</v>
      </c>
      <c r="BB69" s="23">
        <v>0.6</v>
      </c>
      <c r="BC69" s="23">
        <v>0.33333333333333331</v>
      </c>
      <c r="BD69" s="23">
        <v>0.875</v>
      </c>
      <c r="BE69" s="23">
        <v>0.7</v>
      </c>
      <c r="BF69" s="23">
        <v>1</v>
      </c>
      <c r="BG69" s="23">
        <v>0</v>
      </c>
      <c r="BH69" s="23">
        <v>0.64516129032258063</v>
      </c>
      <c r="BK69" s="23">
        <v>0.15094339622641509</v>
      </c>
      <c r="BL69" s="23">
        <v>0</v>
      </c>
      <c r="BM69" s="23">
        <v>0.30188679245283018</v>
      </c>
      <c r="BN69" s="23">
        <v>0.54716981132075471</v>
      </c>
      <c r="BR69" s="23">
        <v>0.634020618556701</v>
      </c>
      <c r="BS69" s="23">
        <v>0.48888888888888887</v>
      </c>
      <c r="BT69" s="23">
        <v>0.69028871391076119</v>
      </c>
      <c r="BU69" s="23">
        <v>0.57936507936507942</v>
      </c>
      <c r="BV69" s="23">
        <v>0.60606060606060608</v>
      </c>
      <c r="BW69" s="23">
        <v>0.12195121951219512</v>
      </c>
      <c r="CA69" s="23">
        <v>0.4942528735632184</v>
      </c>
      <c r="CB69" s="23">
        <v>0.63571428571428568</v>
      </c>
      <c r="CC69" s="23">
        <v>0.68902439024390238</v>
      </c>
      <c r="CD69" s="23">
        <v>0.6776859504132231</v>
      </c>
      <c r="CE69" s="23">
        <v>0.61165048543689315</v>
      </c>
      <c r="CF69" s="23">
        <v>0.52380952380952384</v>
      </c>
      <c r="CK69" s="23">
        <v>0</v>
      </c>
      <c r="CL69" s="23">
        <v>0.05</v>
      </c>
      <c r="CM69" s="23">
        <v>0.27586206896551724</v>
      </c>
      <c r="CN69" s="23">
        <v>0.375</v>
      </c>
      <c r="CO69" s="23">
        <v>0.375</v>
      </c>
      <c r="CP69" s="23">
        <v>0.13636363636363635</v>
      </c>
    </row>
    <row r="70" spans="3:94" x14ac:dyDescent="0.25">
      <c r="C70" s="21">
        <v>33.333333333333336</v>
      </c>
      <c r="D70" s="21">
        <v>70.175438596491233</v>
      </c>
      <c r="E70" s="21">
        <v>69.364161849710982</v>
      </c>
      <c r="F70" s="21">
        <v>69.892473118279568</v>
      </c>
      <c r="G70" s="21">
        <v>19.108280254777071</v>
      </c>
      <c r="H70" s="21">
        <v>0</v>
      </c>
      <c r="K70" s="23">
        <v>0</v>
      </c>
      <c r="L70" s="23">
        <v>4.8780487804878048</v>
      </c>
      <c r="M70" s="23">
        <v>8.1521739130434785</v>
      </c>
      <c r="N70" s="23">
        <v>9.0909090909090917</v>
      </c>
      <c r="O70" s="23">
        <v>0</v>
      </c>
      <c r="P70" s="23">
        <v>14.583333333333334</v>
      </c>
      <c r="Q70" s="23">
        <v>22.222222222222221</v>
      </c>
      <c r="R70" s="23">
        <v>22.222222222222221</v>
      </c>
      <c r="V70" s="23">
        <v>0.20599999999999999</v>
      </c>
      <c r="W70" s="23">
        <v>0.21099999999999999</v>
      </c>
      <c r="X70" s="23">
        <v>0.373</v>
      </c>
      <c r="Y70" s="23">
        <v>0.14899999999999999</v>
      </c>
      <c r="Z70" s="23">
        <v>3.4000000000000002E-2</v>
      </c>
      <c r="AA70" s="23">
        <v>2.7E-2</v>
      </c>
      <c r="AE70" s="23">
        <v>3.3333333333333333E-2</v>
      </c>
      <c r="AF70" s="23">
        <v>3.5087719298245612E-2</v>
      </c>
      <c r="AG70" s="23">
        <v>3.4682080924855488E-2</v>
      </c>
      <c r="AH70" s="23">
        <v>3.2258064516129031E-2</v>
      </c>
      <c r="AI70" s="23">
        <v>1.9108280254777069E-2</v>
      </c>
      <c r="AJ70" s="23">
        <v>0</v>
      </c>
      <c r="AO70" s="23">
        <v>0</v>
      </c>
      <c r="AP70" s="23">
        <v>1.2422360248447204E-2</v>
      </c>
      <c r="AQ70" s="23">
        <v>4.0816326530612242E-2</v>
      </c>
      <c r="AR70" s="23">
        <v>2.34375E-2</v>
      </c>
      <c r="AS70" s="23">
        <v>4.9504950495049507E-2</v>
      </c>
      <c r="AT70" s="23">
        <v>0.10526315789473684</v>
      </c>
      <c r="AU70" s="23">
        <v>2.8683181225554105E-2</v>
      </c>
      <c r="AW70" s="100">
        <v>27</v>
      </c>
      <c r="AX70" s="100">
        <v>22</v>
      </c>
      <c r="BB70" s="23">
        <v>0.75</v>
      </c>
      <c r="BC70" s="23">
        <v>0.6</v>
      </c>
      <c r="BD70" s="23">
        <v>0.75</v>
      </c>
      <c r="BE70" s="23">
        <v>1</v>
      </c>
      <c r="BF70" s="23">
        <v>0.66666666666666663</v>
      </c>
      <c r="BH70" s="23">
        <v>0.72727272727272729</v>
      </c>
      <c r="BK70" s="23">
        <v>0.11538461538461539</v>
      </c>
      <c r="BL70" s="23">
        <v>0</v>
      </c>
      <c r="BM70" s="23">
        <v>0.21153846153846154</v>
      </c>
      <c r="BN70" s="23">
        <v>0.67307692307692313</v>
      </c>
      <c r="BR70" s="23">
        <v>0.66504854368932043</v>
      </c>
      <c r="BS70" s="23">
        <v>0.54976303317535546</v>
      </c>
      <c r="BT70" s="23">
        <v>0.6836461126005362</v>
      </c>
      <c r="BU70" s="23">
        <v>0.69798657718120805</v>
      </c>
      <c r="BV70" s="23">
        <v>0.6470588235294118</v>
      </c>
      <c r="BW70" s="23">
        <v>0.33333333333333331</v>
      </c>
      <c r="CA70" s="23">
        <v>0.54913294797687862</v>
      </c>
      <c r="CB70" s="23">
        <v>0.73913043478260865</v>
      </c>
      <c r="CC70" s="23">
        <v>0.69387755102040816</v>
      </c>
      <c r="CD70" s="23">
        <v>0.6640625</v>
      </c>
      <c r="CE70" s="23">
        <v>0.59405940594059403</v>
      </c>
      <c r="CF70" s="23">
        <v>0.63157894736842102</v>
      </c>
      <c r="CK70" s="23">
        <v>0</v>
      </c>
      <c r="CL70" s="23">
        <v>3.9215686274509803E-2</v>
      </c>
      <c r="CM70" s="23">
        <v>0.23333333333333334</v>
      </c>
      <c r="CN70" s="23">
        <v>0.25</v>
      </c>
      <c r="CO70" s="23">
        <v>0.40909090909090912</v>
      </c>
      <c r="CP70" s="23">
        <v>0.35</v>
      </c>
    </row>
    <row r="71" spans="3:94" x14ac:dyDescent="0.25">
      <c r="C71" s="21">
        <v>0</v>
      </c>
      <c r="D71" s="21">
        <v>50.955414012738856</v>
      </c>
      <c r="E71" s="21">
        <v>37.037037037037038</v>
      </c>
      <c r="F71" s="21">
        <v>59.13978494623656</v>
      </c>
      <c r="G71" s="21">
        <v>34.722222222222221</v>
      </c>
      <c r="H71" s="21">
        <v>14.285714285714286</v>
      </c>
      <c r="K71" s="23">
        <v>0</v>
      </c>
      <c r="L71" s="23">
        <v>4.5454545454545459</v>
      </c>
      <c r="M71" s="23">
        <v>8.6734693877551017</v>
      </c>
      <c r="N71" s="23">
        <v>9.0909090909090917</v>
      </c>
      <c r="O71" s="23">
        <v>0</v>
      </c>
      <c r="P71" s="23">
        <v>18.811881188118811</v>
      </c>
      <c r="Q71" s="23">
        <v>6.9767441860465116</v>
      </c>
      <c r="R71" s="23">
        <v>7.1428571428571423</v>
      </c>
      <c r="V71" s="23">
        <v>0.17799999999999999</v>
      </c>
      <c r="W71" s="23">
        <v>0.20599999999999999</v>
      </c>
      <c r="X71" s="23">
        <v>0.41599999999999998</v>
      </c>
      <c r="Y71" s="23">
        <v>0.13900000000000001</v>
      </c>
      <c r="Z71" s="23">
        <v>3.1E-2</v>
      </c>
      <c r="AA71" s="23">
        <v>0.03</v>
      </c>
      <c r="AE71" s="23">
        <v>1.0869565217391304E-2</v>
      </c>
      <c r="AF71" s="23">
        <v>4.4585987261146494E-2</v>
      </c>
      <c r="AG71" s="23">
        <v>5.8201058201058198E-2</v>
      </c>
      <c r="AH71" s="23">
        <v>4.8387096774193547E-2</v>
      </c>
      <c r="AI71" s="23">
        <v>6.9444444444444441E-3</v>
      </c>
      <c r="AJ71" s="23">
        <v>0</v>
      </c>
      <c r="AO71" s="23">
        <v>0</v>
      </c>
      <c r="AP71" s="23">
        <v>1.3513513513513514E-2</v>
      </c>
      <c r="AQ71" s="23">
        <v>2.5316455696202531E-2</v>
      </c>
      <c r="AR71" s="23">
        <v>5.8823529411764705E-2</v>
      </c>
      <c r="AS71" s="23">
        <v>3.8834951456310676E-2</v>
      </c>
      <c r="AT71" s="23">
        <v>0</v>
      </c>
      <c r="AU71" s="23">
        <v>2.2727272727272728E-2</v>
      </c>
      <c r="AW71" s="100">
        <v>30</v>
      </c>
      <c r="AX71" s="100">
        <v>18</v>
      </c>
      <c r="BB71" s="23">
        <v>0.33333333333333331</v>
      </c>
      <c r="BC71" s="23">
        <v>0.4</v>
      </c>
      <c r="BD71" s="23">
        <v>0.625</v>
      </c>
      <c r="BE71" s="23">
        <v>0.63636363636363635</v>
      </c>
      <c r="BF71" s="23">
        <v>1</v>
      </c>
      <c r="BH71" s="23">
        <v>0.58620689655172409</v>
      </c>
      <c r="BK71" s="23">
        <v>0.2</v>
      </c>
      <c r="BL71" s="23">
        <v>0</v>
      </c>
      <c r="BM71" s="23">
        <v>0.45714285714285713</v>
      </c>
      <c r="BN71" s="23">
        <v>0.34285714285714286</v>
      </c>
      <c r="BR71" s="23">
        <v>0.6067415730337079</v>
      </c>
      <c r="BS71" s="23">
        <v>0.4854368932038835</v>
      </c>
      <c r="BT71" s="23">
        <v>0.70192307692307687</v>
      </c>
      <c r="BU71" s="23">
        <v>0.57553956834532372</v>
      </c>
      <c r="BV71" s="23">
        <v>0.74193548387096775</v>
      </c>
      <c r="BW71" s="23">
        <v>0.16666666666666666</v>
      </c>
      <c r="CA71" s="23">
        <v>0.5494505494505495</v>
      </c>
      <c r="CB71" s="23">
        <v>0.69594594594594594</v>
      </c>
      <c r="CC71" s="23">
        <v>0.68354430379746833</v>
      </c>
      <c r="CD71" s="23">
        <v>0.61029411764705888</v>
      </c>
      <c r="CE71" s="23">
        <v>0.57281553398058249</v>
      </c>
      <c r="CF71" s="23">
        <v>0.64615384615384619</v>
      </c>
      <c r="CK71" s="23">
        <v>0</v>
      </c>
      <c r="CL71" s="23">
        <v>0.10344827586206896</v>
      </c>
      <c r="CM71" s="23">
        <v>0.23809523809523808</v>
      </c>
      <c r="CN71" s="23">
        <v>0.4</v>
      </c>
      <c r="CO71" s="23">
        <v>0.21428571428571427</v>
      </c>
      <c r="CP71" s="23">
        <v>0</v>
      </c>
    </row>
    <row r="72" spans="3:94" x14ac:dyDescent="0.25">
      <c r="C72" s="21">
        <v>21.857923497267759</v>
      </c>
      <c r="D72" s="21">
        <v>37.267080745341616</v>
      </c>
      <c r="E72" s="21">
        <v>90.909090909090907</v>
      </c>
      <c r="F72" s="21">
        <v>70.270270270270274</v>
      </c>
      <c r="G72" s="21">
        <v>6.9444444444444446</v>
      </c>
      <c r="H72" s="21">
        <v>0</v>
      </c>
      <c r="K72" s="23">
        <v>0</v>
      </c>
      <c r="L72" s="23">
        <v>9.0909090909090917</v>
      </c>
      <c r="M72" s="23">
        <v>11.640211640211639</v>
      </c>
      <c r="N72" s="23">
        <v>0</v>
      </c>
      <c r="O72" s="23">
        <v>2.2222222222222223</v>
      </c>
      <c r="P72" s="23">
        <v>16.363636363636363</v>
      </c>
      <c r="Q72" s="23">
        <v>23.809523809523807</v>
      </c>
      <c r="R72" s="23">
        <v>15.789473684210526</v>
      </c>
      <c r="V72" s="23">
        <v>0.19900000000000001</v>
      </c>
      <c r="W72" s="23">
        <v>0.218</v>
      </c>
      <c r="X72" s="23">
        <v>0.34899999999999998</v>
      </c>
      <c r="Y72" s="23">
        <v>0.155</v>
      </c>
      <c r="Z72" s="23">
        <v>2.9000000000000001E-2</v>
      </c>
      <c r="AA72" s="23">
        <v>0.05</v>
      </c>
      <c r="AE72" s="23">
        <v>5.4644808743169397E-2</v>
      </c>
      <c r="AF72" s="23">
        <v>7.4534161490683232E-2</v>
      </c>
      <c r="AG72" s="23">
        <v>7.4866310160427801E-2</v>
      </c>
      <c r="AH72" s="23">
        <v>6.4864864864864868E-2</v>
      </c>
      <c r="AI72" s="23">
        <v>1.3888888888888888E-2</v>
      </c>
      <c r="AJ72" s="23">
        <v>0</v>
      </c>
      <c r="AO72" s="23">
        <v>0</v>
      </c>
      <c r="AP72" s="23">
        <v>0</v>
      </c>
      <c r="AQ72" s="23">
        <v>4.5454545454545456E-2</v>
      </c>
      <c r="AR72" s="23">
        <v>2.3809523809523808E-2</v>
      </c>
      <c r="AS72" s="23">
        <v>6.1224489795918366E-2</v>
      </c>
      <c r="AT72" s="23">
        <v>3.3898305084745763E-2</v>
      </c>
      <c r="AU72" s="23">
        <v>2.3968042609853527E-2</v>
      </c>
      <c r="AW72" s="100">
        <v>50</v>
      </c>
      <c r="AX72" s="100">
        <v>18</v>
      </c>
      <c r="BB72" s="23">
        <v>0.875</v>
      </c>
      <c r="BC72" s="23">
        <v>0.875</v>
      </c>
      <c r="BD72" s="23">
        <v>0.66666666666666663</v>
      </c>
      <c r="BE72" s="23">
        <v>0.4</v>
      </c>
      <c r="BF72" s="23">
        <v>1</v>
      </c>
      <c r="BG72" s="23">
        <v>1</v>
      </c>
      <c r="BH72" s="23">
        <v>0.7</v>
      </c>
      <c r="BK72" s="23">
        <v>6.6037735849056603E-2</v>
      </c>
      <c r="BL72" s="23">
        <v>0</v>
      </c>
      <c r="BM72" s="23">
        <v>0.35849056603773582</v>
      </c>
      <c r="BN72" s="23">
        <v>0.57547169811320753</v>
      </c>
      <c r="BR72" s="23">
        <v>0.54773869346733672</v>
      </c>
      <c r="BS72" s="23">
        <v>0.41743119266055045</v>
      </c>
      <c r="BT72" s="23">
        <v>0.71060171919770776</v>
      </c>
      <c r="BU72" s="23">
        <v>0.58064516129032262</v>
      </c>
      <c r="BV72" s="23">
        <v>0.72413793103448276</v>
      </c>
      <c r="BW72" s="23">
        <v>0.18</v>
      </c>
      <c r="CA72" s="23">
        <v>0.47647058823529409</v>
      </c>
      <c r="CB72" s="23">
        <v>0.66666666666666663</v>
      </c>
      <c r="CC72" s="23">
        <v>0.70129870129870131</v>
      </c>
      <c r="CD72" s="23">
        <v>0.59523809523809523</v>
      </c>
      <c r="CE72" s="23">
        <v>0.55102040816326525</v>
      </c>
      <c r="CF72" s="23">
        <v>0.61016949152542377</v>
      </c>
      <c r="CK72" s="23">
        <v>0</v>
      </c>
      <c r="CL72" s="23">
        <v>0</v>
      </c>
      <c r="CM72" s="23">
        <v>0.22857142857142856</v>
      </c>
      <c r="CN72" s="23">
        <v>0.26923076923076922</v>
      </c>
      <c r="CO72" s="23">
        <v>0.25</v>
      </c>
      <c r="CP72" s="23">
        <v>0.23076923076923078</v>
      </c>
    </row>
    <row r="73" spans="3:94" x14ac:dyDescent="0.25">
      <c r="C73" s="21">
        <v>34.246575342465754</v>
      </c>
      <c r="D73" s="21">
        <v>56.410256410256409</v>
      </c>
      <c r="E73" s="21">
        <v>58.51063829787234</v>
      </c>
      <c r="F73" s="21">
        <v>74.324324324324323</v>
      </c>
      <c r="G73" s="21">
        <v>27.3224043715847</v>
      </c>
      <c r="H73" s="21">
        <v>0</v>
      </c>
      <c r="K73" s="23">
        <v>0</v>
      </c>
      <c r="L73" s="23">
        <v>5.5555555555555554</v>
      </c>
      <c r="M73" s="23">
        <v>7.1823204419889501</v>
      </c>
      <c r="N73" s="23">
        <v>13.333333333333334</v>
      </c>
      <c r="O73" s="23">
        <v>0</v>
      </c>
      <c r="P73" s="23">
        <v>12.643678160919542</v>
      </c>
      <c r="Q73" s="23">
        <v>9.5238095238095237</v>
      </c>
      <c r="R73" s="23">
        <v>11.111111111111111</v>
      </c>
      <c r="V73" s="23">
        <v>0.20399999999999999</v>
      </c>
      <c r="W73" s="23">
        <v>0.20499999999999999</v>
      </c>
      <c r="X73" s="23">
        <v>0.38200000000000001</v>
      </c>
      <c r="Y73" s="23">
        <v>0.14399999999999999</v>
      </c>
      <c r="Z73" s="23">
        <v>3.1E-2</v>
      </c>
      <c r="AA73" s="23">
        <v>3.4000000000000002E-2</v>
      </c>
      <c r="AE73" s="23">
        <v>6.8493150684931503E-3</v>
      </c>
      <c r="AF73" s="23">
        <v>6.1538461538461542E-2</v>
      </c>
      <c r="AG73" s="23">
        <v>5.3191489361702128E-2</v>
      </c>
      <c r="AH73" s="23">
        <v>4.72972972972973E-2</v>
      </c>
      <c r="AI73" s="23">
        <v>2.185792349726776E-2</v>
      </c>
      <c r="AJ73" s="23">
        <v>0</v>
      </c>
      <c r="AO73" s="23">
        <v>0</v>
      </c>
      <c r="AP73" s="23">
        <v>0</v>
      </c>
      <c r="AQ73" s="23">
        <v>6.3291139240506328E-3</v>
      </c>
      <c r="AR73" s="23">
        <v>1.9607843137254902E-2</v>
      </c>
      <c r="AS73" s="23">
        <v>4.8000000000000001E-2</v>
      </c>
      <c r="AT73" s="23">
        <v>1.8181818181818181E-2</v>
      </c>
      <c r="AU73" s="23">
        <v>1.3123359580052493E-2</v>
      </c>
      <c r="AW73" s="100">
        <v>34</v>
      </c>
      <c r="AX73" s="100">
        <v>10</v>
      </c>
      <c r="BB73" s="23">
        <v>1</v>
      </c>
      <c r="BC73" s="23">
        <v>1</v>
      </c>
      <c r="BD73" s="23">
        <v>0.83333333333333337</v>
      </c>
      <c r="BE73" s="23">
        <v>0.66666666666666663</v>
      </c>
      <c r="BF73" s="23">
        <v>0.75</v>
      </c>
      <c r="BH73" s="23">
        <v>0.86956521739130432</v>
      </c>
      <c r="BK73" s="23">
        <v>0.13846153846153847</v>
      </c>
      <c r="BL73" s="23">
        <v>0</v>
      </c>
      <c r="BM73" s="23">
        <v>0.30769230769230771</v>
      </c>
      <c r="BN73" s="23">
        <v>0.55384615384615388</v>
      </c>
      <c r="BR73" s="23">
        <v>0.61274509803921573</v>
      </c>
      <c r="BS73" s="23">
        <v>0.52682926829268295</v>
      </c>
      <c r="BT73" s="23">
        <v>0.73560209424083767</v>
      </c>
      <c r="BU73" s="23">
        <v>0.60416666666666663</v>
      </c>
      <c r="BV73" s="23">
        <v>0.45161290322580644</v>
      </c>
      <c r="BW73" s="23">
        <v>0.20588235294117646</v>
      </c>
      <c r="CA73" s="23">
        <v>0.56944444444444442</v>
      </c>
      <c r="CB73" s="23">
        <v>0.7134831460674157</v>
      </c>
      <c r="CC73" s="23">
        <v>0.620253164556962</v>
      </c>
      <c r="CD73" s="23">
        <v>0.65686274509803921</v>
      </c>
      <c r="CE73" s="23">
        <v>0.60799999999999998</v>
      </c>
      <c r="CF73" s="23">
        <v>0.72727272727272729</v>
      </c>
      <c r="CK73" s="23">
        <v>0</v>
      </c>
      <c r="CL73" s="23">
        <v>2.8571428571428571E-2</v>
      </c>
      <c r="CM73" s="23">
        <v>0.26666666666666666</v>
      </c>
      <c r="CN73" s="23">
        <v>0.16666666666666666</v>
      </c>
      <c r="CO73" s="23">
        <v>0.29729729729729731</v>
      </c>
      <c r="CP73" s="23">
        <v>0.15</v>
      </c>
    </row>
    <row r="74" spans="3:94" x14ac:dyDescent="0.25">
      <c r="C74" s="21">
        <v>47.337278106508876</v>
      </c>
      <c r="D74" s="21">
        <v>70.588235294117652</v>
      </c>
      <c r="E74" s="21">
        <v>63.829787234042556</v>
      </c>
      <c r="F74" s="21">
        <v>34.285714285714285</v>
      </c>
      <c r="G74" s="21">
        <v>25.477707006369428</v>
      </c>
      <c r="H74" s="21">
        <v>0</v>
      </c>
      <c r="K74" s="23">
        <v>0</v>
      </c>
      <c r="L74" s="23">
        <v>4.8780487804878048</v>
      </c>
      <c r="M74" s="23">
        <v>7.9365079365079358</v>
      </c>
      <c r="N74" s="23">
        <v>14.285714285714285</v>
      </c>
      <c r="O74" s="23">
        <v>0</v>
      </c>
      <c r="P74" s="23">
        <v>18.269230769230766</v>
      </c>
      <c r="Q74" s="23">
        <v>18.421052631578945</v>
      </c>
      <c r="R74" s="23">
        <v>18.75</v>
      </c>
      <c r="V74" s="23">
        <v>0.19800000000000001</v>
      </c>
      <c r="W74" s="23">
        <v>0.23100000000000001</v>
      </c>
      <c r="X74" s="23">
        <v>0.36499999999999999</v>
      </c>
      <c r="Y74" s="23">
        <v>0.14399999999999999</v>
      </c>
      <c r="Z74" s="23">
        <v>2.1999999999999999E-2</v>
      </c>
      <c r="AA74" s="23">
        <v>0.04</v>
      </c>
      <c r="AE74" s="23">
        <v>4.142011834319527E-2</v>
      </c>
      <c r="AF74" s="23">
        <v>6.4705882352941183E-2</v>
      </c>
      <c r="AG74" s="23">
        <v>6.3829787234042548E-2</v>
      </c>
      <c r="AH74" s="23">
        <v>4.5714285714285714E-2</v>
      </c>
      <c r="AI74" s="23">
        <v>1.2738853503184714E-2</v>
      </c>
      <c r="AJ74" s="23">
        <v>0</v>
      </c>
      <c r="AO74" s="23">
        <v>0</v>
      </c>
      <c r="AP74" s="23">
        <v>0</v>
      </c>
      <c r="AQ74" s="23">
        <v>2.6490066225165563E-2</v>
      </c>
      <c r="AR74" s="23">
        <v>4.6875E-2</v>
      </c>
      <c r="AS74" s="23">
        <v>1.8518518518518517E-2</v>
      </c>
      <c r="AT74" s="23">
        <v>0</v>
      </c>
      <c r="AU74" s="23">
        <v>1.5748031496062992E-2</v>
      </c>
      <c r="AW74" s="100">
        <v>40</v>
      </c>
      <c r="AX74" s="100">
        <v>12</v>
      </c>
      <c r="BB74" s="23">
        <v>0.66666666666666663</v>
      </c>
      <c r="BC74" s="23">
        <v>0.77777777777777779</v>
      </c>
      <c r="BD74" s="23">
        <v>1</v>
      </c>
      <c r="BE74" s="23">
        <v>0.8571428571428571</v>
      </c>
      <c r="BF74" s="23">
        <v>1</v>
      </c>
      <c r="BH74" s="23">
        <v>0.84375</v>
      </c>
      <c r="BK74" s="23">
        <v>0.14285714285714285</v>
      </c>
      <c r="BL74" s="23">
        <v>0</v>
      </c>
      <c r="BM74" s="23">
        <v>0.31168831168831168</v>
      </c>
      <c r="BN74" s="23">
        <v>0.54545454545454541</v>
      </c>
      <c r="BR74" s="23">
        <v>0.56565656565656564</v>
      </c>
      <c r="BS74" s="23">
        <v>0.53679653679653683</v>
      </c>
      <c r="BT74" s="23">
        <v>0.73424657534246573</v>
      </c>
      <c r="BU74" s="23">
        <v>0.63888888888888884</v>
      </c>
      <c r="BV74" s="23">
        <v>0.59090909090909094</v>
      </c>
      <c r="BW74" s="23">
        <v>0.125</v>
      </c>
      <c r="CA74" s="23">
        <v>0.62732919254658381</v>
      </c>
      <c r="CB74" s="23">
        <v>0.63057324840764328</v>
      </c>
      <c r="CC74" s="23">
        <v>0.70860927152317876</v>
      </c>
      <c r="CD74" s="23">
        <v>0.6875</v>
      </c>
      <c r="CE74" s="23">
        <v>0.57407407407407407</v>
      </c>
      <c r="CF74" s="23">
        <v>0.70175438596491224</v>
      </c>
      <c r="CK74" s="23">
        <v>9.5238095238095247E-3</v>
      </c>
      <c r="CL74" s="23">
        <v>0</v>
      </c>
      <c r="CM74" s="23">
        <v>0.15384615384615385</v>
      </c>
      <c r="CN74" s="23">
        <v>0.37931034482758619</v>
      </c>
      <c r="CO74" s="23">
        <v>0.17857142857142858</v>
      </c>
      <c r="CP74" s="23">
        <v>6.25E-2</v>
      </c>
    </row>
    <row r="75" spans="3:94" x14ac:dyDescent="0.25">
      <c r="C75" s="21">
        <v>21.551724137931036</v>
      </c>
      <c r="D75" s="21">
        <v>25.477707006369428</v>
      </c>
      <c r="E75" s="21">
        <v>77.464788732394368</v>
      </c>
      <c r="F75" s="21">
        <v>38.46153846153846</v>
      </c>
      <c r="G75" s="21">
        <v>22.222222222222221</v>
      </c>
      <c r="H75" s="21">
        <v>0</v>
      </c>
      <c r="K75" s="23">
        <v>0</v>
      </c>
      <c r="L75" s="23">
        <v>3.0303030303030303</v>
      </c>
      <c r="M75" s="23">
        <v>7.042253521126761</v>
      </c>
      <c r="N75" s="23">
        <v>25</v>
      </c>
      <c r="O75" s="23">
        <v>0</v>
      </c>
      <c r="P75" s="23">
        <v>25.806451612903224</v>
      </c>
      <c r="Q75" s="23">
        <v>17.5</v>
      </c>
      <c r="R75" s="23">
        <v>35.714285714285715</v>
      </c>
      <c r="V75" s="23">
        <v>0.16700000000000001</v>
      </c>
      <c r="W75" s="23">
        <v>0.22600000000000001</v>
      </c>
      <c r="X75" s="23">
        <v>0.36299999999999999</v>
      </c>
      <c r="Y75" s="23">
        <v>0.154</v>
      </c>
      <c r="Z75" s="23">
        <v>4.2999999999999997E-2</v>
      </c>
      <c r="AA75" s="23">
        <v>4.7E-2</v>
      </c>
      <c r="AE75" s="23">
        <v>3.4482758620689655E-2</v>
      </c>
      <c r="AF75" s="23">
        <v>8.2802547770700632E-2</v>
      </c>
      <c r="AG75" s="23">
        <v>4.2253521126760563E-2</v>
      </c>
      <c r="AH75" s="23">
        <v>6.8376068376068383E-2</v>
      </c>
      <c r="AI75" s="23">
        <v>2.9629629629629631E-2</v>
      </c>
      <c r="AJ75" s="23">
        <v>0</v>
      </c>
      <c r="AO75" s="23">
        <v>0</v>
      </c>
      <c r="AP75" s="23">
        <v>1.4492753623188406E-2</v>
      </c>
      <c r="AQ75" s="23">
        <v>5.5555555555555552E-2</v>
      </c>
      <c r="AR75" s="23">
        <v>3.7267080745341616E-2</v>
      </c>
      <c r="AS75" s="23">
        <v>4.7619047619047616E-2</v>
      </c>
      <c r="AT75" s="23">
        <v>9.2592592592592587E-2</v>
      </c>
      <c r="AU75" s="23">
        <v>3.0534351145038167E-2</v>
      </c>
      <c r="AW75" s="100">
        <v>47</v>
      </c>
      <c r="AX75" s="100">
        <v>24</v>
      </c>
      <c r="BB75" s="23">
        <v>0.8571428571428571</v>
      </c>
      <c r="BC75" s="23">
        <v>0.8</v>
      </c>
      <c r="BD75" s="23">
        <v>0.4</v>
      </c>
      <c r="BE75" s="23">
        <v>0.7</v>
      </c>
      <c r="BF75" s="23">
        <v>0.25</v>
      </c>
      <c r="BH75" s="23">
        <v>0.66666666666666663</v>
      </c>
      <c r="BK75" s="23">
        <v>0.1044776119402985</v>
      </c>
      <c r="BL75" s="23">
        <v>0</v>
      </c>
      <c r="BM75" s="23">
        <v>0.29850746268656714</v>
      </c>
      <c r="BN75" s="23">
        <v>0.59701492537313428</v>
      </c>
      <c r="BR75" s="23">
        <v>0.56886227544910184</v>
      </c>
      <c r="BS75" s="23">
        <v>0.43805309734513276</v>
      </c>
      <c r="BT75" s="23">
        <v>0.68595041322314054</v>
      </c>
      <c r="BU75" s="23">
        <v>0.64935064935064934</v>
      </c>
      <c r="BV75" s="23">
        <v>0.62790697674418605</v>
      </c>
      <c r="BW75" s="23">
        <v>6.3829787234042548E-2</v>
      </c>
      <c r="CA75" s="23">
        <v>0.5112107623318386</v>
      </c>
      <c r="CB75" s="23">
        <v>0.64492753623188404</v>
      </c>
      <c r="CC75" s="23">
        <v>0.59523809523809523</v>
      </c>
      <c r="CD75" s="23">
        <v>0.65838509316770188</v>
      </c>
      <c r="CE75" s="23">
        <v>0.66666666666666663</v>
      </c>
      <c r="CF75" s="23">
        <v>0.64814814814814814</v>
      </c>
      <c r="CK75" s="23">
        <v>0</v>
      </c>
      <c r="CL75" s="23">
        <v>0.14814814814814814</v>
      </c>
      <c r="CM75" s="23">
        <v>0.39393939393939392</v>
      </c>
      <c r="CN75" s="23">
        <v>0.3</v>
      </c>
      <c r="CO75" s="23">
        <v>0.42105263157894735</v>
      </c>
      <c r="CP75" s="23">
        <v>0.46153846153846156</v>
      </c>
    </row>
    <row r="76" spans="3:94" x14ac:dyDescent="0.25">
      <c r="C76" s="21">
        <v>56.179775280898873</v>
      </c>
      <c r="D76" s="21">
        <v>40.935672514619881</v>
      </c>
      <c r="E76" s="21">
        <v>17.341040462427745</v>
      </c>
      <c r="F76" s="21">
        <v>64.516129032258064</v>
      </c>
      <c r="G76" s="21">
        <v>19.108280254777071</v>
      </c>
      <c r="H76" s="21">
        <v>7.4074074074074074</v>
      </c>
      <c r="K76" s="23">
        <v>0</v>
      </c>
      <c r="L76" s="23">
        <v>9.7560975609756095</v>
      </c>
      <c r="M76" s="23">
        <v>10.471204188481675</v>
      </c>
      <c r="N76" s="23">
        <v>14.285714285714285</v>
      </c>
      <c r="O76" s="23">
        <v>0</v>
      </c>
      <c r="P76" s="23">
        <v>23.076923076923077</v>
      </c>
      <c r="Q76" s="23">
        <v>13.043478260869565</v>
      </c>
      <c r="R76" s="23">
        <v>10.526315789473683</v>
      </c>
      <c r="V76" s="23">
        <v>0.21</v>
      </c>
      <c r="W76" s="23">
        <v>0.20899999999999999</v>
      </c>
      <c r="X76" s="23">
        <v>0.36799999999999999</v>
      </c>
      <c r="Y76" s="23">
        <v>0.13600000000000001</v>
      </c>
      <c r="Z76" s="23">
        <v>3.3000000000000002E-2</v>
      </c>
      <c r="AA76" s="23">
        <v>4.3999999999999997E-2</v>
      </c>
      <c r="AE76" s="23">
        <v>1.6853932584269662E-2</v>
      </c>
      <c r="AF76" s="23">
        <v>5.8479532163742687E-2</v>
      </c>
      <c r="AG76" s="23">
        <v>9.2485549132947972E-2</v>
      </c>
      <c r="AH76" s="23">
        <v>5.9139784946236562E-2</v>
      </c>
      <c r="AI76" s="23">
        <v>2.5477707006369428E-2</v>
      </c>
      <c r="AJ76" s="23">
        <v>0</v>
      </c>
      <c r="AO76" s="23">
        <v>0</v>
      </c>
      <c r="AP76" s="23">
        <v>0</v>
      </c>
      <c r="AQ76" s="23">
        <v>6.8493150684931503E-3</v>
      </c>
      <c r="AR76" s="23">
        <v>4.1322314049586778E-2</v>
      </c>
      <c r="AS76" s="23">
        <v>9.7087378640776698E-2</v>
      </c>
      <c r="AT76" s="23">
        <v>0.10416666666666667</v>
      </c>
      <c r="AU76" s="23">
        <v>2.8150134048257374E-2</v>
      </c>
      <c r="AW76" s="100">
        <v>44</v>
      </c>
      <c r="AX76" s="100">
        <v>21</v>
      </c>
      <c r="BB76" s="23">
        <v>0.5</v>
      </c>
      <c r="BC76" s="23">
        <v>0.8571428571428571</v>
      </c>
      <c r="BD76" s="23">
        <v>0.91666666666666663</v>
      </c>
      <c r="BE76" s="23">
        <v>0.9</v>
      </c>
      <c r="BF76" s="23">
        <v>1</v>
      </c>
      <c r="BH76" s="23">
        <v>0.88235294117647056</v>
      </c>
      <c r="BK76" s="23">
        <v>0.15294117647058825</v>
      </c>
      <c r="BL76" s="23">
        <v>0</v>
      </c>
      <c r="BM76" s="23">
        <v>0.23529411764705882</v>
      </c>
      <c r="BN76" s="23">
        <v>0.61176470588235299</v>
      </c>
      <c r="BR76" s="23">
        <v>0.61904761904761907</v>
      </c>
      <c r="BS76" s="23">
        <v>0.4784688995215311</v>
      </c>
      <c r="BT76" s="23">
        <v>0.67391304347826086</v>
      </c>
      <c r="BU76" s="23">
        <v>0.6029411764705882</v>
      </c>
      <c r="BV76" s="23">
        <v>0.69696969696969702</v>
      </c>
      <c r="BW76" s="23">
        <v>0.18181818181818182</v>
      </c>
      <c r="CA76" s="23">
        <v>0.45614035087719296</v>
      </c>
      <c r="CB76" s="23">
        <v>0.67515923566878977</v>
      </c>
      <c r="CC76" s="23">
        <v>0.67123287671232879</v>
      </c>
      <c r="CD76" s="23">
        <v>0.6198347107438017</v>
      </c>
      <c r="CE76" s="23">
        <v>0.66019417475728159</v>
      </c>
      <c r="CF76" s="23">
        <v>0.58333333333333337</v>
      </c>
      <c r="CK76" s="23">
        <v>0</v>
      </c>
      <c r="CL76" s="23">
        <v>0.05</v>
      </c>
      <c r="CM76" s="23">
        <v>9.0909090909090912E-2</v>
      </c>
      <c r="CN76" s="23">
        <v>0.40909090909090912</v>
      </c>
      <c r="CO76" s="23">
        <v>0.375</v>
      </c>
      <c r="CP76" s="23">
        <v>0.38461538461538464</v>
      </c>
    </row>
    <row r="77" spans="3:94" x14ac:dyDescent="0.25">
      <c r="C77" s="21">
        <v>26.845637583892618</v>
      </c>
      <c r="D77" s="21">
        <v>28.776978417266186</v>
      </c>
      <c r="E77" s="21">
        <v>48.780487804878049</v>
      </c>
      <c r="F77" s="21">
        <v>65.693430656934311</v>
      </c>
      <c r="G77" s="21">
        <v>21.12676056338028</v>
      </c>
      <c r="H77" s="21">
        <v>5.3475935828877006</v>
      </c>
      <c r="K77" s="23">
        <v>0</v>
      </c>
      <c r="L77" s="23">
        <v>2.5</v>
      </c>
      <c r="M77" s="23">
        <v>7.4285714285714288</v>
      </c>
      <c r="N77" s="23">
        <v>0</v>
      </c>
      <c r="O77" s="23">
        <v>0</v>
      </c>
      <c r="P77" s="23">
        <v>20.909090909090907</v>
      </c>
      <c r="Q77" s="23">
        <v>20</v>
      </c>
      <c r="R77" s="23">
        <v>7.6923076923076925</v>
      </c>
      <c r="V77" s="23">
        <v>0.216</v>
      </c>
      <c r="W77" s="23">
        <v>0.19</v>
      </c>
      <c r="X77" s="23">
        <v>0.378</v>
      </c>
      <c r="Y77" s="23">
        <v>0.152</v>
      </c>
      <c r="Z77" s="23">
        <v>3.7999999999999999E-2</v>
      </c>
      <c r="AA77" s="23">
        <v>2.5999999999999999E-2</v>
      </c>
      <c r="AE77" s="23">
        <v>1.3422818791946308E-2</v>
      </c>
      <c r="AF77" s="23">
        <v>3.5971223021582732E-2</v>
      </c>
      <c r="AG77" s="23">
        <v>5.2845528455284556E-2</v>
      </c>
      <c r="AH77" s="23">
        <v>3.6496350364963501E-2</v>
      </c>
      <c r="AI77" s="23">
        <v>7.0422535211267607E-3</v>
      </c>
      <c r="AJ77" s="23">
        <v>0</v>
      </c>
      <c r="AO77" s="23">
        <v>0</v>
      </c>
      <c r="AP77" s="23">
        <v>7.5187969924812026E-3</v>
      </c>
      <c r="AQ77" s="23">
        <v>2.403846153846154E-2</v>
      </c>
      <c r="AR77" s="23">
        <v>6.3157894736842107E-2</v>
      </c>
      <c r="AS77" s="23">
        <v>8.6956521739130432E-2</v>
      </c>
      <c r="AT77" s="23">
        <v>4.7058823529411764E-2</v>
      </c>
      <c r="AU77" s="23">
        <v>3.1662269129287601E-2</v>
      </c>
      <c r="AW77" s="100">
        <v>26</v>
      </c>
      <c r="AX77" s="100">
        <v>24</v>
      </c>
      <c r="BB77" s="23">
        <v>1</v>
      </c>
      <c r="BC77" s="23">
        <v>1</v>
      </c>
      <c r="BD77" s="23">
        <v>0.8</v>
      </c>
      <c r="BE77" s="23">
        <v>0.4</v>
      </c>
      <c r="BF77" s="23">
        <v>1</v>
      </c>
      <c r="BH77" s="23">
        <v>0.75</v>
      </c>
      <c r="BK77" s="23">
        <v>0.18604651162790697</v>
      </c>
      <c r="BL77" s="23">
        <v>0</v>
      </c>
      <c r="BM77" s="23">
        <v>0.32558139534883723</v>
      </c>
      <c r="BN77" s="23">
        <v>0.48837209302325579</v>
      </c>
      <c r="BR77" s="23">
        <v>0.62962962962962965</v>
      </c>
      <c r="BS77" s="23">
        <v>0.48421052631578948</v>
      </c>
      <c r="BT77" s="23">
        <v>0.72751322751322756</v>
      </c>
      <c r="BU77" s="23">
        <v>0.59210526315789469</v>
      </c>
      <c r="BV77" s="23">
        <v>0.71052631578947367</v>
      </c>
      <c r="BW77" s="23">
        <v>0.11538461538461539</v>
      </c>
      <c r="CA77" s="23">
        <v>0.50344827586206897</v>
      </c>
      <c r="CB77" s="23">
        <v>0.75187969924812026</v>
      </c>
      <c r="CC77" s="23">
        <v>0.66826923076923073</v>
      </c>
      <c r="CD77" s="23">
        <v>0.57894736842105265</v>
      </c>
      <c r="CE77" s="23">
        <v>0.63043478260869568</v>
      </c>
      <c r="CF77" s="23">
        <v>0.69411764705882351</v>
      </c>
      <c r="CK77" s="23">
        <v>0</v>
      </c>
      <c r="CL77" s="23">
        <v>0.1111111111111111</v>
      </c>
      <c r="CM77" s="23">
        <v>0.13333333333333333</v>
      </c>
      <c r="CN77" s="23">
        <v>0.7</v>
      </c>
      <c r="CO77" s="23">
        <v>0.48</v>
      </c>
      <c r="CP77" s="23">
        <v>0.19230769230769232</v>
      </c>
    </row>
    <row r="78" spans="3:94" x14ac:dyDescent="0.25">
      <c r="C78" s="21">
        <v>32.967032967032964</v>
      </c>
      <c r="D78" s="21">
        <v>74.074074074074076</v>
      </c>
      <c r="E78" s="21">
        <v>64.516129032258064</v>
      </c>
      <c r="F78" s="21">
        <v>32.608695652173914</v>
      </c>
      <c r="G78" s="21">
        <v>41.095890410958901</v>
      </c>
      <c r="H78" s="21">
        <v>7.1428571428571432</v>
      </c>
      <c r="K78" s="23">
        <v>0</v>
      </c>
      <c r="L78" s="23">
        <v>2.2727272727272729</v>
      </c>
      <c r="M78" s="23">
        <v>10.76923076923077</v>
      </c>
      <c r="N78" s="23">
        <v>18.75</v>
      </c>
      <c r="O78" s="23">
        <v>0</v>
      </c>
      <c r="P78" s="23">
        <v>13.684210526315791</v>
      </c>
      <c r="Q78" s="23">
        <v>29.72972972972973</v>
      </c>
      <c r="R78" s="23">
        <v>6.666666666666667</v>
      </c>
      <c r="V78" s="23">
        <v>0.20399999999999999</v>
      </c>
      <c r="W78" s="23">
        <v>0.19800000000000001</v>
      </c>
      <c r="X78" s="23">
        <v>0.38200000000000001</v>
      </c>
      <c r="Y78" s="23">
        <v>0.156</v>
      </c>
      <c r="Z78" s="23">
        <v>2.3E-2</v>
      </c>
      <c r="AA78" s="23">
        <v>3.6999999999999998E-2</v>
      </c>
      <c r="AE78" s="23">
        <v>1.6483516483516484E-2</v>
      </c>
      <c r="AF78" s="23">
        <v>6.1728395061728392E-2</v>
      </c>
      <c r="AG78" s="23">
        <v>4.8387096774193547E-2</v>
      </c>
      <c r="AH78" s="23">
        <v>7.6086956521739135E-2</v>
      </c>
      <c r="AI78" s="23">
        <v>6.8493150684931503E-3</v>
      </c>
      <c r="AJ78" s="23">
        <v>0</v>
      </c>
      <c r="AO78" s="23">
        <v>0</v>
      </c>
      <c r="AP78" s="23">
        <v>0</v>
      </c>
      <c r="AQ78" s="23">
        <v>2.7586206896551724E-2</v>
      </c>
      <c r="AR78" s="23">
        <v>1.6949152542372881E-2</v>
      </c>
      <c r="AS78" s="23">
        <v>4.8543689320388349E-2</v>
      </c>
      <c r="AT78" s="23">
        <v>3.0303030303030304E-2</v>
      </c>
      <c r="AU78" s="23">
        <v>1.7127799736495388E-2</v>
      </c>
      <c r="AW78" s="100">
        <v>37</v>
      </c>
      <c r="AX78" s="100">
        <v>13</v>
      </c>
      <c r="BB78" s="23">
        <v>1</v>
      </c>
      <c r="BC78" s="23">
        <v>0.7142857142857143</v>
      </c>
      <c r="BD78" s="23">
        <v>0.7142857142857143</v>
      </c>
      <c r="BE78" s="23">
        <v>0.88888888888888884</v>
      </c>
      <c r="BF78" s="23">
        <v>0</v>
      </c>
      <c r="BH78" s="23">
        <v>0.80645161290322576</v>
      </c>
      <c r="BK78" s="23">
        <v>0.1095890410958904</v>
      </c>
      <c r="BL78" s="23">
        <v>0</v>
      </c>
      <c r="BM78" s="23">
        <v>0.36986301369863012</v>
      </c>
      <c r="BN78" s="23">
        <v>0.52054794520547942</v>
      </c>
      <c r="BR78" s="23">
        <v>0.6029411764705882</v>
      </c>
      <c r="BS78" s="23">
        <v>0.53030303030303028</v>
      </c>
      <c r="BT78" s="23">
        <v>0.7172774869109948</v>
      </c>
      <c r="BU78" s="23">
        <v>0.63461538461538458</v>
      </c>
      <c r="BV78" s="23">
        <v>0.60869565217391308</v>
      </c>
      <c r="BW78" s="23">
        <v>0.13513513513513514</v>
      </c>
      <c r="CA78" s="23">
        <v>0.57062146892655363</v>
      </c>
      <c r="CB78" s="23">
        <v>0.66</v>
      </c>
      <c r="CC78" s="23">
        <v>0.72413793103448276</v>
      </c>
      <c r="CD78" s="23">
        <v>0.63559322033898302</v>
      </c>
      <c r="CE78" s="23">
        <v>0.66990291262135926</v>
      </c>
      <c r="CF78" s="23">
        <v>0.65151515151515149</v>
      </c>
      <c r="CK78" s="23">
        <v>0</v>
      </c>
      <c r="CL78" s="23">
        <v>0</v>
      </c>
      <c r="CM78" s="23">
        <v>0.2</v>
      </c>
      <c r="CN78" s="23">
        <v>0.3888888888888889</v>
      </c>
      <c r="CO78" s="23">
        <v>0.2857142857142857</v>
      </c>
      <c r="CP78" s="23">
        <v>0.1875</v>
      </c>
    </row>
    <row r="79" spans="3:94" x14ac:dyDescent="0.25">
      <c r="C79" s="21">
        <v>16.042780748663102</v>
      </c>
      <c r="D79" s="21">
        <v>25</v>
      </c>
      <c r="E79" s="21">
        <v>78.571428571428569</v>
      </c>
      <c r="F79" s="21">
        <v>46.875</v>
      </c>
      <c r="G79" s="21">
        <v>16.393442622950818</v>
      </c>
      <c r="H79" s="21">
        <v>0</v>
      </c>
      <c r="K79" s="23">
        <v>0</v>
      </c>
      <c r="L79" s="23">
        <v>1.7857142857142856</v>
      </c>
      <c r="M79" s="23">
        <v>7.5376884422110546</v>
      </c>
      <c r="N79" s="23">
        <v>14.285714285714285</v>
      </c>
      <c r="O79" s="23">
        <v>0</v>
      </c>
      <c r="P79" s="23">
        <v>9.0909090909090917</v>
      </c>
      <c r="Q79" s="23">
        <v>30.303030303030305</v>
      </c>
      <c r="R79" s="23">
        <v>33.333333333333329</v>
      </c>
      <c r="V79" s="23">
        <v>0.16600000000000001</v>
      </c>
      <c r="W79" s="23">
        <v>0.22600000000000001</v>
      </c>
      <c r="X79" s="23">
        <v>0.39700000000000002</v>
      </c>
      <c r="Y79" s="23">
        <v>0.14099999999999999</v>
      </c>
      <c r="Z79" s="23">
        <v>3.1E-2</v>
      </c>
      <c r="AA79" s="23">
        <v>3.9E-2</v>
      </c>
      <c r="AE79" s="23">
        <v>3.7433155080213901E-2</v>
      </c>
      <c r="AF79" s="23">
        <v>0.05</v>
      </c>
      <c r="AG79" s="23">
        <v>2.1428571428571429E-2</v>
      </c>
      <c r="AH79" s="23">
        <v>9.375E-2</v>
      </c>
      <c r="AI79" s="23">
        <v>5.4644808743169399E-3</v>
      </c>
      <c r="AJ79" s="23">
        <v>0</v>
      </c>
      <c r="AO79" s="23">
        <v>0</v>
      </c>
      <c r="AP79" s="23">
        <v>1.092896174863388E-2</v>
      </c>
      <c r="AQ79" s="23">
        <v>1.680672268907563E-2</v>
      </c>
      <c r="AR79" s="23">
        <v>4.7244094488188976E-2</v>
      </c>
      <c r="AS79" s="23">
        <v>2.8776978417266189E-2</v>
      </c>
      <c r="AT79" s="23">
        <v>9.8039215686274508E-2</v>
      </c>
      <c r="AU79" s="23">
        <v>2.3899371069182392E-2</v>
      </c>
      <c r="AW79" s="100">
        <v>39</v>
      </c>
      <c r="AX79" s="100">
        <v>19</v>
      </c>
      <c r="BB79" s="23">
        <v>0.5</v>
      </c>
      <c r="BC79" s="23">
        <v>0.8571428571428571</v>
      </c>
      <c r="BD79" s="23">
        <v>1</v>
      </c>
      <c r="BE79" s="23">
        <v>0.75</v>
      </c>
      <c r="BF79" s="23">
        <v>0</v>
      </c>
      <c r="BH79" s="23">
        <v>0.70370370370370372</v>
      </c>
      <c r="BK79" s="23">
        <v>4.1095890410958902E-2</v>
      </c>
      <c r="BL79" s="23">
        <v>0</v>
      </c>
      <c r="BM79" s="23">
        <v>0.28767123287671231</v>
      </c>
      <c r="BN79" s="23">
        <v>0.67123287671232879</v>
      </c>
      <c r="BR79" s="23">
        <v>0.62048192771084343</v>
      </c>
      <c r="BS79" s="23">
        <v>0.51327433628318586</v>
      </c>
      <c r="BT79" s="23">
        <v>0.75566750629722923</v>
      </c>
      <c r="BU79" s="23">
        <v>0.69503546099290781</v>
      </c>
      <c r="BV79" s="23">
        <v>0.70967741935483875</v>
      </c>
      <c r="BW79" s="23">
        <v>7.6923076923076927E-2</v>
      </c>
      <c r="CA79" s="23">
        <v>0.5625</v>
      </c>
      <c r="CB79" s="23">
        <v>0.74863387978142082</v>
      </c>
      <c r="CC79" s="23">
        <v>0.70588235294117652</v>
      </c>
      <c r="CD79" s="23">
        <v>0.74015748031496065</v>
      </c>
      <c r="CE79" s="23">
        <v>0.61151079136690645</v>
      </c>
      <c r="CF79" s="23">
        <v>0.72549019607843135</v>
      </c>
      <c r="CK79" s="23">
        <v>0</v>
      </c>
      <c r="CL79" s="23">
        <v>5.2631578947368418E-2</v>
      </c>
      <c r="CM79" s="23">
        <v>0.18181818181818182</v>
      </c>
      <c r="CN79" s="23">
        <v>0.4375</v>
      </c>
      <c r="CO79" s="23">
        <v>0.32142857142857145</v>
      </c>
      <c r="CP79" s="23">
        <v>0.25</v>
      </c>
    </row>
    <row r="80" spans="3:94" x14ac:dyDescent="0.25">
      <c r="C80" s="21">
        <v>39.548022598870055</v>
      </c>
      <c r="D80" s="21">
        <v>36.144578313253014</v>
      </c>
      <c r="E80" s="21">
        <v>43.956043956043956</v>
      </c>
      <c r="F80" s="21">
        <v>48.387096774193552</v>
      </c>
      <c r="G80" s="21">
        <v>13.157894736842104</v>
      </c>
      <c r="H80" s="21">
        <v>0</v>
      </c>
      <c r="K80" s="23">
        <v>0</v>
      </c>
      <c r="L80" s="23">
        <v>2.4390243902439024</v>
      </c>
      <c r="M80" s="23">
        <v>12.650602409638553</v>
      </c>
      <c r="N80" s="23">
        <v>27.27272727272727</v>
      </c>
      <c r="O80" s="23">
        <v>0</v>
      </c>
      <c r="P80" s="23">
        <v>18</v>
      </c>
      <c r="Q80" s="23">
        <v>11.111111111111111</v>
      </c>
      <c r="R80" s="23">
        <v>28.000000000000004</v>
      </c>
      <c r="V80" s="23">
        <v>0.21199999999999999</v>
      </c>
      <c r="W80" s="23">
        <v>0.20399999999999999</v>
      </c>
      <c r="X80" s="23">
        <v>0.372</v>
      </c>
      <c r="Y80" s="23">
        <v>0.14199999999999999</v>
      </c>
      <c r="Z80" s="23">
        <v>0.03</v>
      </c>
      <c r="AA80" s="23">
        <v>0.04</v>
      </c>
      <c r="AE80" s="23">
        <v>2.2598870056497175E-2</v>
      </c>
      <c r="AF80" s="23">
        <v>7.2289156626506021E-2</v>
      </c>
      <c r="AG80" s="23">
        <v>5.4945054945054944E-2</v>
      </c>
      <c r="AH80" s="23">
        <v>5.9139784946236562E-2</v>
      </c>
      <c r="AI80" s="23">
        <v>1.3157894736842105E-2</v>
      </c>
      <c r="AJ80" s="23">
        <v>7.2992700729927005E-3</v>
      </c>
      <c r="AO80" s="23">
        <v>0</v>
      </c>
      <c r="AP80" s="23">
        <v>0</v>
      </c>
      <c r="AQ80" s="23">
        <v>1.948051948051948E-2</v>
      </c>
      <c r="AR80" s="23">
        <v>3.3057851239669422E-2</v>
      </c>
      <c r="AS80" s="23">
        <v>9.4736842105263161E-2</v>
      </c>
      <c r="AT80" s="23">
        <v>4.7619047619047616E-2</v>
      </c>
      <c r="AU80" s="23">
        <v>2.5401069518716578E-2</v>
      </c>
      <c r="AW80" s="100">
        <v>40</v>
      </c>
      <c r="AX80" s="100">
        <v>19</v>
      </c>
      <c r="BB80" s="23">
        <v>1</v>
      </c>
      <c r="BC80" s="23">
        <v>0.7142857142857143</v>
      </c>
      <c r="BD80" s="23">
        <v>0.7142857142857143</v>
      </c>
      <c r="BE80" s="23">
        <v>1</v>
      </c>
      <c r="BG80" s="23">
        <v>1</v>
      </c>
      <c r="BH80" s="23">
        <v>0.83333333333333337</v>
      </c>
      <c r="BK80" s="23">
        <v>0.16279069767441862</v>
      </c>
      <c r="BL80" s="23">
        <v>0</v>
      </c>
      <c r="BM80" s="23">
        <v>0.22093023255813954</v>
      </c>
      <c r="BN80" s="23">
        <v>0.61627906976744184</v>
      </c>
      <c r="BR80" s="23">
        <v>0.57547169811320753</v>
      </c>
      <c r="BS80" s="23">
        <v>0.53921568627450978</v>
      </c>
      <c r="BT80" s="23">
        <v>0.67473118279569888</v>
      </c>
      <c r="BU80" s="23">
        <v>0.57042253521126762</v>
      </c>
      <c r="BV80" s="23">
        <v>0.73333333333333328</v>
      </c>
      <c r="BW80" s="23">
        <v>0.125</v>
      </c>
      <c r="CA80" s="23">
        <v>0.52906976744186052</v>
      </c>
      <c r="CB80" s="23">
        <v>0.68531468531468531</v>
      </c>
      <c r="CC80" s="23">
        <v>0.7142857142857143</v>
      </c>
      <c r="CD80" s="23">
        <v>0.61157024793388426</v>
      </c>
      <c r="CE80" s="23">
        <v>0.6</v>
      </c>
      <c r="CF80" s="23">
        <v>0.53968253968253965</v>
      </c>
      <c r="CK80" s="23">
        <v>0</v>
      </c>
      <c r="CL80" s="23">
        <v>0</v>
      </c>
      <c r="CM80" s="23">
        <v>0.13333333333333333</v>
      </c>
      <c r="CN80" s="23">
        <v>0.27777777777777779</v>
      </c>
      <c r="CO80" s="23">
        <v>0.27272727272727271</v>
      </c>
      <c r="CP80" s="23">
        <v>0.33333333333333331</v>
      </c>
    </row>
    <row r="81" spans="3:94" x14ac:dyDescent="0.25">
      <c r="C81" s="21">
        <v>28.089887640449437</v>
      </c>
      <c r="D81" s="21">
        <v>48.484848484848484</v>
      </c>
      <c r="E81" s="21">
        <v>43.956043956043956</v>
      </c>
      <c r="F81" s="21">
        <v>43.01075268817204</v>
      </c>
      <c r="G81" s="21">
        <v>47.297297297297298</v>
      </c>
      <c r="H81" s="21">
        <v>7.0921985815602833</v>
      </c>
      <c r="K81" s="23">
        <v>0</v>
      </c>
      <c r="L81" s="23">
        <v>9.375</v>
      </c>
      <c r="M81" s="23">
        <v>7.0588235294117645</v>
      </c>
      <c r="N81" s="23">
        <v>11.111111111111111</v>
      </c>
      <c r="O81" s="23">
        <v>0</v>
      </c>
      <c r="P81" s="23">
        <v>16.513761467889911</v>
      </c>
      <c r="Q81" s="23">
        <v>30.76923076923077</v>
      </c>
      <c r="R81" s="23">
        <v>28.571428571428569</v>
      </c>
      <c r="V81" s="23">
        <v>0.20300000000000001</v>
      </c>
      <c r="W81" s="23">
        <v>0.23300000000000001</v>
      </c>
      <c r="X81" s="23">
        <v>0.37</v>
      </c>
      <c r="Y81" s="23">
        <v>0.121</v>
      </c>
      <c r="Z81" s="23">
        <v>3.2000000000000001E-2</v>
      </c>
      <c r="AA81" s="23">
        <v>4.1000000000000002E-2</v>
      </c>
      <c r="AE81" s="23">
        <v>2.247191011235955E-2</v>
      </c>
      <c r="AF81" s="23">
        <v>6.0606060606060608E-2</v>
      </c>
      <c r="AG81" s="23">
        <v>6.5934065934065936E-2</v>
      </c>
      <c r="AH81" s="23">
        <v>6.4516129032258063E-2</v>
      </c>
      <c r="AI81" s="23">
        <v>1.3513513513513514E-2</v>
      </c>
      <c r="AJ81" s="23">
        <v>7.0921985815602835E-3</v>
      </c>
      <c r="AO81" s="23">
        <v>0</v>
      </c>
      <c r="AP81" s="23">
        <v>1.3422818791946308E-2</v>
      </c>
      <c r="AQ81" s="23">
        <v>0.04</v>
      </c>
      <c r="AR81" s="23">
        <v>1.5873015873015872E-2</v>
      </c>
      <c r="AS81" s="23">
        <v>3.0927835051546393E-2</v>
      </c>
      <c r="AT81" s="23">
        <v>1.6666666666666666E-2</v>
      </c>
      <c r="AU81" s="23">
        <v>1.8518518518518517E-2</v>
      </c>
      <c r="AW81" s="100">
        <v>41</v>
      </c>
      <c r="AX81" s="100">
        <v>14</v>
      </c>
      <c r="BB81" s="23">
        <v>0.75</v>
      </c>
      <c r="BC81" s="23">
        <v>0.33333333333333331</v>
      </c>
      <c r="BD81" s="23">
        <v>0.83333333333333337</v>
      </c>
      <c r="BE81" s="23">
        <v>0.88888888888888884</v>
      </c>
      <c r="BF81" s="23">
        <v>1</v>
      </c>
      <c r="BG81" s="23">
        <v>0</v>
      </c>
      <c r="BH81" s="23">
        <v>0.72727272727272729</v>
      </c>
      <c r="BK81" s="23">
        <v>0.18965517241379309</v>
      </c>
      <c r="BL81" s="23">
        <v>0</v>
      </c>
      <c r="BM81" s="23">
        <v>0.34482758620689657</v>
      </c>
      <c r="BN81" s="23">
        <v>0.46551724137931033</v>
      </c>
      <c r="BR81" s="23">
        <v>0.60098522167487689</v>
      </c>
      <c r="BS81" s="23">
        <v>0.48927038626609443</v>
      </c>
      <c r="BT81" s="23">
        <v>0.72972972972972971</v>
      </c>
      <c r="BU81" s="23">
        <v>0.63636363636363635</v>
      </c>
      <c r="BV81" s="23">
        <v>0.53125</v>
      </c>
      <c r="BW81" s="23">
        <v>0.1951219512195122</v>
      </c>
      <c r="CA81" s="23">
        <v>0.4942528735632184</v>
      </c>
      <c r="CB81" s="23">
        <v>0.70469798657718119</v>
      </c>
      <c r="CC81" s="23">
        <v>0.74</v>
      </c>
      <c r="CD81" s="23">
        <v>0.6428571428571429</v>
      </c>
      <c r="CE81" s="23">
        <v>0.59793814432989689</v>
      </c>
      <c r="CF81" s="23">
        <v>0.6166666666666667</v>
      </c>
      <c r="CK81" s="23">
        <v>0</v>
      </c>
      <c r="CL81" s="23">
        <v>7.1428571428571425E-2</v>
      </c>
      <c r="CM81" s="23">
        <v>0.30769230769230771</v>
      </c>
      <c r="CN81" s="23">
        <v>0.23076923076923078</v>
      </c>
      <c r="CO81" s="23">
        <v>0.25806451612903225</v>
      </c>
      <c r="CP81" s="23">
        <v>0.13333333333333333</v>
      </c>
    </row>
    <row r="82" spans="3:94" x14ac:dyDescent="0.25">
      <c r="C82" s="21">
        <v>56.179775280898873</v>
      </c>
      <c r="D82" s="21">
        <v>48.192771084337352</v>
      </c>
      <c r="E82" s="21">
        <v>75.268817204301072</v>
      </c>
      <c r="F82" s="21">
        <v>50.561797752808985</v>
      </c>
      <c r="G82" s="21">
        <v>13.157894736842104</v>
      </c>
      <c r="H82" s="21">
        <v>14.285714285714286</v>
      </c>
      <c r="K82" s="23">
        <v>0</v>
      </c>
      <c r="L82" s="23">
        <v>0</v>
      </c>
      <c r="M82" s="23">
        <v>9.2307692307692317</v>
      </c>
      <c r="N82" s="23">
        <v>9.0909090909090917</v>
      </c>
      <c r="O82" s="23">
        <v>0</v>
      </c>
      <c r="P82" s="23">
        <v>14.14141414141414</v>
      </c>
      <c r="Q82" s="23">
        <v>28.125</v>
      </c>
      <c r="R82" s="23">
        <v>7.1428571428571423</v>
      </c>
      <c r="V82" s="23">
        <v>0.20699999999999999</v>
      </c>
      <c r="W82" s="23">
        <v>0.19700000000000001</v>
      </c>
      <c r="X82" s="23">
        <v>0.39300000000000002</v>
      </c>
      <c r="Y82" s="23">
        <v>0.14599999999999999</v>
      </c>
      <c r="Z82" s="23">
        <v>2.1999999999999999E-2</v>
      </c>
      <c r="AA82" s="23">
        <v>3.5000000000000003E-2</v>
      </c>
      <c r="AE82" s="23">
        <v>2.247191011235955E-2</v>
      </c>
      <c r="AF82" s="23">
        <v>2.4096385542168676E-2</v>
      </c>
      <c r="AG82" s="23">
        <v>8.0645161290322578E-2</v>
      </c>
      <c r="AH82" s="23">
        <v>4.49438202247191E-2</v>
      </c>
      <c r="AI82" s="23">
        <v>1.9736842105263157E-2</v>
      </c>
      <c r="AJ82" s="23">
        <v>7.1428571428571426E-3</v>
      </c>
      <c r="AO82" s="23">
        <v>0</v>
      </c>
      <c r="AP82" s="23">
        <v>6.41025641025641E-3</v>
      </c>
      <c r="AQ82" s="23">
        <v>2.6845637583892617E-2</v>
      </c>
      <c r="AR82" s="23">
        <v>2.2388059701492536E-2</v>
      </c>
      <c r="AS82" s="23">
        <v>5.1020408163265307E-2</v>
      </c>
      <c r="AT82" s="23">
        <v>0.02</v>
      </c>
      <c r="AU82" s="23">
        <v>1.8469656992084433E-2</v>
      </c>
      <c r="AW82" s="100">
        <v>35</v>
      </c>
      <c r="AX82" s="100">
        <v>14</v>
      </c>
      <c r="BB82" s="23">
        <v>1</v>
      </c>
      <c r="BC82" s="23">
        <v>0.66666666666666663</v>
      </c>
      <c r="BD82" s="23">
        <v>0.55555555555555558</v>
      </c>
      <c r="BE82" s="23">
        <v>0.7142857142857143</v>
      </c>
      <c r="BF82" s="23">
        <v>0</v>
      </c>
      <c r="BG82" s="23">
        <v>0</v>
      </c>
      <c r="BH82" s="23">
        <v>0.58333333333333337</v>
      </c>
      <c r="BK82" s="23">
        <v>0.1</v>
      </c>
      <c r="BL82" s="23">
        <v>0</v>
      </c>
      <c r="BM82" s="23">
        <v>0.27500000000000002</v>
      </c>
      <c r="BN82" s="23">
        <v>0.625</v>
      </c>
      <c r="BR82" s="23">
        <v>0.71014492753623193</v>
      </c>
      <c r="BS82" s="23">
        <v>0.52284263959390864</v>
      </c>
      <c r="BT82" s="23">
        <v>0.72010178117048351</v>
      </c>
      <c r="BU82" s="23">
        <v>0.54109589041095896</v>
      </c>
      <c r="BV82" s="23">
        <v>0.59090909090909094</v>
      </c>
      <c r="BW82" s="23">
        <v>0.11428571428571428</v>
      </c>
      <c r="CA82" s="23">
        <v>0.59649122807017541</v>
      </c>
      <c r="CB82" s="23">
        <v>0.62179487179487181</v>
      </c>
      <c r="CC82" s="23">
        <v>0.63087248322147649</v>
      </c>
      <c r="CD82" s="23">
        <v>0.64179104477611937</v>
      </c>
      <c r="CE82" s="23">
        <v>0.68367346938775508</v>
      </c>
      <c r="CF82" s="23">
        <v>0.64</v>
      </c>
      <c r="CK82" s="23">
        <v>0</v>
      </c>
      <c r="CL82" s="23">
        <v>7.4999999999999997E-2</v>
      </c>
      <c r="CM82" s="23">
        <v>0.21428571428571427</v>
      </c>
      <c r="CN82" s="23">
        <v>0.30769230769230771</v>
      </c>
      <c r="CO82" s="23">
        <v>0.31818181818181818</v>
      </c>
      <c r="CP82" s="23">
        <v>0.15384615384615385</v>
      </c>
    </row>
    <row r="83" spans="3:94" x14ac:dyDescent="0.25">
      <c r="C83" s="21">
        <v>56.497175141242941</v>
      </c>
      <c r="D83" s="21">
        <v>30.487804878048781</v>
      </c>
      <c r="E83" s="21">
        <v>48.128342245989302</v>
      </c>
      <c r="F83" s="21">
        <v>55.555555555555557</v>
      </c>
      <c r="G83" s="21">
        <v>26.315789473684209</v>
      </c>
      <c r="H83" s="21">
        <v>7.1428571428571432</v>
      </c>
      <c r="K83" s="23">
        <v>0</v>
      </c>
      <c r="L83" s="23">
        <v>6.5217391304347823</v>
      </c>
      <c r="M83" s="23">
        <v>10.674157303370785</v>
      </c>
      <c r="N83" s="23">
        <v>15.384615384615385</v>
      </c>
      <c r="O83" s="23">
        <v>0</v>
      </c>
      <c r="P83" s="23">
        <v>19.607843137254903</v>
      </c>
      <c r="Q83" s="23">
        <v>10.256410256410255</v>
      </c>
      <c r="R83" s="23">
        <v>20</v>
      </c>
      <c r="V83" s="23">
        <v>0.19600000000000001</v>
      </c>
      <c r="W83" s="23">
        <v>0.188</v>
      </c>
      <c r="X83" s="23">
        <v>0.38500000000000001</v>
      </c>
      <c r="Y83" s="23">
        <v>0.152</v>
      </c>
      <c r="Z83" s="23">
        <v>3.5000000000000003E-2</v>
      </c>
      <c r="AA83" s="23">
        <v>4.3999999999999997E-2</v>
      </c>
      <c r="AE83" s="23">
        <v>2.2598870056497175E-2</v>
      </c>
      <c r="AF83" s="23">
        <v>4.878048780487805E-2</v>
      </c>
      <c r="AG83" s="23">
        <v>8.0213903743315509E-2</v>
      </c>
      <c r="AH83" s="23">
        <v>6.1111111111111109E-2</v>
      </c>
      <c r="AI83" s="23">
        <v>3.9473684210526314E-2</v>
      </c>
      <c r="AJ83" s="23">
        <v>0</v>
      </c>
      <c r="AO83" s="23">
        <v>0</v>
      </c>
      <c r="AP83" s="23">
        <v>6.8493150684931503E-3</v>
      </c>
      <c r="AQ83" s="23">
        <v>8.387096774193549E-2</v>
      </c>
      <c r="AR83" s="23">
        <v>4.9180327868852458E-2</v>
      </c>
      <c r="AS83" s="23">
        <v>3.1578947368421054E-2</v>
      </c>
      <c r="AT83" s="23">
        <v>5.5555555555555552E-2</v>
      </c>
      <c r="AU83" s="23">
        <v>3.5526315789473684E-2</v>
      </c>
      <c r="AW83" s="100">
        <v>44</v>
      </c>
      <c r="AX83" s="100">
        <v>27</v>
      </c>
      <c r="BB83" s="23">
        <v>1</v>
      </c>
      <c r="BC83" s="23">
        <v>0.8</v>
      </c>
      <c r="BD83" s="23">
        <v>0.84615384615384615</v>
      </c>
      <c r="BE83" s="23">
        <v>0.66666666666666663</v>
      </c>
      <c r="BF83" s="23">
        <v>0.75</v>
      </c>
      <c r="BH83" s="23">
        <v>0.81081081081081086</v>
      </c>
      <c r="BK83" s="23">
        <v>0.16666666666666666</v>
      </c>
      <c r="BL83" s="23">
        <v>0</v>
      </c>
      <c r="BM83" s="23">
        <v>0.375</v>
      </c>
      <c r="BN83" s="23">
        <v>0.45833333333333331</v>
      </c>
      <c r="BR83" s="23">
        <v>0.5714285714285714</v>
      </c>
      <c r="BS83" s="23">
        <v>0.46808510638297873</v>
      </c>
      <c r="BT83" s="23">
        <v>0.7194805194805195</v>
      </c>
      <c r="BU83" s="23">
        <v>0.59210526315789469</v>
      </c>
      <c r="BV83" s="23">
        <v>0.77142857142857146</v>
      </c>
      <c r="BW83" s="23">
        <v>6.8181818181818177E-2</v>
      </c>
      <c r="CA83" s="23">
        <v>0.5117647058823529</v>
      </c>
      <c r="CB83" s="23">
        <v>0.71917808219178081</v>
      </c>
      <c r="CC83" s="23">
        <v>0.67741935483870963</v>
      </c>
      <c r="CD83" s="23">
        <v>0.70491803278688525</v>
      </c>
      <c r="CE83" s="23">
        <v>0.57894736842105265</v>
      </c>
      <c r="CF83" s="23">
        <v>0.61111111111111116</v>
      </c>
      <c r="CK83" s="23">
        <v>1.0416666666666666E-2</v>
      </c>
      <c r="CL83" s="23">
        <v>5.128205128205128E-2</v>
      </c>
      <c r="CM83" s="23">
        <v>0.43243243243243246</v>
      </c>
      <c r="CN83" s="23">
        <v>0.45</v>
      </c>
      <c r="CO83" s="23">
        <v>0.1875</v>
      </c>
      <c r="CP83" s="23">
        <v>0.26666666666666666</v>
      </c>
    </row>
    <row r="84" spans="3:94" x14ac:dyDescent="0.25">
      <c r="C84" s="21">
        <v>33.707865168539328</v>
      </c>
      <c r="D84" s="21">
        <v>54.545454545454547</v>
      </c>
      <c r="E84" s="21">
        <v>81.081081081081081</v>
      </c>
      <c r="F84" s="21">
        <v>55.555555555555557</v>
      </c>
      <c r="G84" s="21">
        <v>0</v>
      </c>
      <c r="H84" s="21">
        <v>0</v>
      </c>
      <c r="K84" s="23">
        <v>0</v>
      </c>
      <c r="L84" s="23">
        <v>2.4390243902439024</v>
      </c>
      <c r="M84" s="23">
        <v>8.8888888888888893</v>
      </c>
      <c r="N84" s="23">
        <v>18.181818181818183</v>
      </c>
      <c r="O84" s="23">
        <v>0</v>
      </c>
      <c r="P84" s="23">
        <v>16.346153846153847</v>
      </c>
      <c r="Q84" s="23">
        <v>22.222222222222221</v>
      </c>
      <c r="R84" s="23">
        <v>19.047619047619047</v>
      </c>
      <c r="V84" s="23">
        <v>0.19</v>
      </c>
      <c r="W84" s="23">
        <v>0.20499999999999999</v>
      </c>
      <c r="X84" s="23">
        <v>0.39200000000000002</v>
      </c>
      <c r="Y84" s="23">
        <v>0.14000000000000001</v>
      </c>
      <c r="Z84" s="23">
        <v>2.4E-2</v>
      </c>
      <c r="AA84" s="23">
        <v>4.9000000000000002E-2</v>
      </c>
      <c r="AE84" s="23">
        <v>5.6179775280898875E-2</v>
      </c>
      <c r="AF84" s="23">
        <v>6.0606060606060608E-2</v>
      </c>
      <c r="AG84" s="23">
        <v>6.4864864864864868E-2</v>
      </c>
      <c r="AH84" s="23">
        <v>8.3333333333333329E-2</v>
      </c>
      <c r="AI84" s="23">
        <v>1.3157894736842105E-2</v>
      </c>
      <c r="AJ84" s="23">
        <v>0</v>
      </c>
      <c r="AO84" s="23">
        <v>0</v>
      </c>
      <c r="AP84" s="23">
        <v>6.6225165562913907E-3</v>
      </c>
      <c r="AQ84" s="23">
        <v>1.3333333333333334E-2</v>
      </c>
      <c r="AR84" s="23">
        <v>2.4390243902439025E-2</v>
      </c>
      <c r="AS84" s="23">
        <v>2.0618556701030927E-2</v>
      </c>
      <c r="AT84" s="23">
        <v>6.6666666666666666E-2</v>
      </c>
      <c r="AU84" s="23">
        <v>1.7082785808147174E-2</v>
      </c>
      <c r="AW84" s="100">
        <v>49</v>
      </c>
      <c r="AX84" s="100">
        <v>13</v>
      </c>
      <c r="BB84" s="23">
        <v>0.8571428571428571</v>
      </c>
      <c r="BC84" s="23">
        <v>0.75</v>
      </c>
      <c r="BD84" s="23">
        <v>0.33333333333333331</v>
      </c>
      <c r="BE84" s="23">
        <v>0.8571428571428571</v>
      </c>
      <c r="BF84" s="23">
        <v>0.5</v>
      </c>
      <c r="BH84" s="23">
        <v>0.72972972972972971</v>
      </c>
      <c r="BK84" s="23">
        <v>0.16250000000000001</v>
      </c>
      <c r="BL84" s="23">
        <v>0</v>
      </c>
      <c r="BM84" s="23">
        <v>0.33750000000000002</v>
      </c>
      <c r="BN84" s="23">
        <v>0.5</v>
      </c>
      <c r="BR84" s="23">
        <v>0.5736842105263158</v>
      </c>
      <c r="BS84" s="23">
        <v>0.5024390243902439</v>
      </c>
      <c r="BT84" s="23">
        <v>0.71683673469387754</v>
      </c>
      <c r="BU84" s="23">
        <v>0.6071428571428571</v>
      </c>
      <c r="BV84" s="23">
        <v>0.58333333333333337</v>
      </c>
      <c r="BW84" s="23">
        <v>0.12244897959183673</v>
      </c>
      <c r="CA84" s="23">
        <v>0.50303030303030305</v>
      </c>
      <c r="CB84" s="23">
        <v>0.63576158940397354</v>
      </c>
      <c r="CC84" s="23">
        <v>0.74</v>
      </c>
      <c r="CD84" s="23">
        <v>0.64227642276422769</v>
      </c>
      <c r="CE84" s="23">
        <v>0.67010309278350511</v>
      </c>
      <c r="CF84" s="23">
        <v>0.65333333333333332</v>
      </c>
      <c r="CK84" s="23">
        <v>0</v>
      </c>
      <c r="CL84" s="23">
        <v>0.1111111111111111</v>
      </c>
      <c r="CM84" s="23">
        <v>0.15384615384615385</v>
      </c>
      <c r="CN84" s="23">
        <v>0.26666666666666666</v>
      </c>
      <c r="CO84" s="23">
        <v>0.15</v>
      </c>
      <c r="CP84" s="23">
        <v>0.26923076923076922</v>
      </c>
    </row>
    <row r="85" spans="3:94" x14ac:dyDescent="0.25">
      <c r="C85" s="21">
        <v>11.494252873563218</v>
      </c>
      <c r="D85" s="21">
        <v>47.058823529411768</v>
      </c>
      <c r="E85" s="21">
        <v>49.180327868852459</v>
      </c>
      <c r="F85" s="21">
        <v>77.348066298342545</v>
      </c>
      <c r="G85" s="21">
        <v>26.490066225165563</v>
      </c>
      <c r="H85" s="21">
        <v>0</v>
      </c>
      <c r="K85" s="23">
        <v>0</v>
      </c>
      <c r="L85" s="23">
        <v>3.125</v>
      </c>
      <c r="M85" s="23">
        <v>7.0652173913043477</v>
      </c>
      <c r="N85" s="23">
        <v>0</v>
      </c>
      <c r="O85" s="23">
        <v>0</v>
      </c>
      <c r="P85" s="23">
        <v>14.606741573033707</v>
      </c>
      <c r="Q85" s="23">
        <v>15.789473684210526</v>
      </c>
      <c r="R85" s="23">
        <v>22.222222222222221</v>
      </c>
      <c r="V85" s="23">
        <v>0.2</v>
      </c>
      <c r="W85" s="23">
        <v>0.215</v>
      </c>
      <c r="X85" s="23">
        <v>0.35799999999999998</v>
      </c>
      <c r="Y85" s="23">
        <v>0.151</v>
      </c>
      <c r="Z85" s="23">
        <v>3.1E-2</v>
      </c>
      <c r="AA85" s="23">
        <v>4.4999999999999998E-2</v>
      </c>
      <c r="AE85" s="23">
        <v>2.2988505747126436E-2</v>
      </c>
      <c r="AF85" s="23">
        <v>0.1</v>
      </c>
      <c r="AG85" s="23">
        <v>7.1038251366120214E-2</v>
      </c>
      <c r="AH85" s="23">
        <v>4.4198895027624308E-2</v>
      </c>
      <c r="AI85" s="23">
        <v>1.9867549668874173E-2</v>
      </c>
      <c r="AJ85" s="23">
        <v>0</v>
      </c>
      <c r="AO85" s="23">
        <v>0</v>
      </c>
      <c r="AP85" s="23">
        <v>2.1126760563380281E-2</v>
      </c>
      <c r="AQ85" s="23">
        <v>2.7397260273972601E-2</v>
      </c>
      <c r="AR85" s="23">
        <v>2.3255813953488372E-2</v>
      </c>
      <c r="AS85" s="23">
        <v>5.7142857142857141E-2</v>
      </c>
      <c r="AT85" s="23">
        <v>3.125E-2</v>
      </c>
      <c r="AU85" s="23">
        <v>2.3841059602649008E-2</v>
      </c>
      <c r="AW85" s="100">
        <v>45</v>
      </c>
      <c r="AX85" s="100">
        <v>18</v>
      </c>
      <c r="BB85" s="23">
        <v>0.25</v>
      </c>
      <c r="BC85" s="23">
        <v>0.90909090909090906</v>
      </c>
      <c r="BD85" s="23">
        <v>0.77777777777777779</v>
      </c>
      <c r="BE85" s="23">
        <v>0.66666666666666663</v>
      </c>
      <c r="BF85" s="23">
        <v>0.5</v>
      </c>
      <c r="BH85" s="23">
        <v>0.72413793103448276</v>
      </c>
      <c r="BK85" s="23">
        <v>0.17543859649122806</v>
      </c>
      <c r="BL85" s="23">
        <v>0</v>
      </c>
      <c r="BM85" s="23">
        <v>0.26315789473684209</v>
      </c>
      <c r="BN85" s="23">
        <v>0.56140350877192979</v>
      </c>
      <c r="BR85" s="23">
        <v>0.65</v>
      </c>
      <c r="BS85" s="23">
        <v>0.54418604651162794</v>
      </c>
      <c r="BT85" s="23">
        <v>0.76256983240223464</v>
      </c>
      <c r="BU85" s="23">
        <v>0.62251655629139069</v>
      </c>
      <c r="BV85" s="23">
        <v>0.64516129032258063</v>
      </c>
      <c r="BW85" s="23">
        <v>0.13333333333333333</v>
      </c>
      <c r="CA85" s="23">
        <v>0.60355029585798814</v>
      </c>
      <c r="CB85" s="23">
        <v>0.77464788732394363</v>
      </c>
      <c r="CC85" s="23">
        <v>0.69178082191780821</v>
      </c>
      <c r="CD85" s="23">
        <v>0.65116279069767447</v>
      </c>
      <c r="CE85" s="23">
        <v>0.63809523809523805</v>
      </c>
      <c r="CF85" s="23">
        <v>0.625</v>
      </c>
      <c r="CK85" s="23">
        <v>0</v>
      </c>
      <c r="CL85" s="23">
        <v>0.10344827586206896</v>
      </c>
      <c r="CM85" s="23">
        <v>0.28125</v>
      </c>
      <c r="CN85" s="23">
        <v>0.27777777777777779</v>
      </c>
      <c r="CO85" s="23">
        <v>0.29166666666666669</v>
      </c>
      <c r="CP85" s="23">
        <v>0.17391304347826086</v>
      </c>
    </row>
    <row r="86" spans="3:94" x14ac:dyDescent="0.25">
      <c r="C86" s="21">
        <v>16.949152542372882</v>
      </c>
      <c r="D86" s="21">
        <v>46.783625730994153</v>
      </c>
      <c r="E86" s="21">
        <v>98.360655737704917</v>
      </c>
      <c r="F86" s="21">
        <v>39.106145251396647</v>
      </c>
      <c r="G86" s="21">
        <v>38.216560509554142</v>
      </c>
      <c r="H86" s="21">
        <v>0</v>
      </c>
      <c r="K86" s="23">
        <v>0</v>
      </c>
      <c r="L86" s="23">
        <v>7.5</v>
      </c>
      <c r="M86" s="23">
        <v>7.6470588235294121</v>
      </c>
      <c r="N86" s="23">
        <v>14.285714285714285</v>
      </c>
      <c r="O86" s="23">
        <v>0</v>
      </c>
      <c r="P86" s="23">
        <v>15.463917525773196</v>
      </c>
      <c r="Q86" s="23">
        <v>25.714285714285712</v>
      </c>
      <c r="R86" s="23">
        <v>15.789473684210526</v>
      </c>
      <c r="V86" s="23">
        <v>0.218</v>
      </c>
      <c r="W86" s="23">
        <v>0.224</v>
      </c>
      <c r="X86" s="23">
        <v>0.35899999999999999</v>
      </c>
      <c r="Y86" s="23">
        <v>0.128</v>
      </c>
      <c r="Z86" s="23">
        <v>0.03</v>
      </c>
      <c r="AA86" s="23">
        <v>4.1000000000000002E-2</v>
      </c>
      <c r="AE86" s="23">
        <v>3.3898305084745763E-2</v>
      </c>
      <c r="AF86" s="23">
        <v>7.6023391812865493E-2</v>
      </c>
      <c r="AG86" s="23">
        <v>4.3715846994535519E-2</v>
      </c>
      <c r="AH86" s="23">
        <v>6.7039106145251395E-2</v>
      </c>
      <c r="AI86" s="23">
        <v>1.2738853503184714E-2</v>
      </c>
      <c r="AJ86" s="23">
        <v>0</v>
      </c>
      <c r="AO86" s="23">
        <v>0</v>
      </c>
      <c r="AP86" s="23">
        <v>1.3333333333333334E-2</v>
      </c>
      <c r="AQ86" s="23">
        <v>2.6490066225165563E-2</v>
      </c>
      <c r="AR86" s="23">
        <v>3.4782608695652174E-2</v>
      </c>
      <c r="AS86" s="23">
        <v>4.9504950495049507E-2</v>
      </c>
      <c r="AT86" s="23">
        <v>1.8518518518518517E-2</v>
      </c>
      <c r="AU86" s="23">
        <v>2.1592442645074223E-2</v>
      </c>
      <c r="AW86" s="100">
        <v>41</v>
      </c>
      <c r="AX86" s="100">
        <v>16</v>
      </c>
      <c r="BB86" s="23">
        <v>0.625</v>
      </c>
      <c r="BC86" s="23">
        <v>0.7142857142857143</v>
      </c>
      <c r="BD86" s="23">
        <v>1</v>
      </c>
      <c r="BE86" s="23">
        <v>0.55555555555555558</v>
      </c>
      <c r="BF86" s="23">
        <v>1</v>
      </c>
      <c r="BH86" s="23">
        <v>0.70967741935483875</v>
      </c>
      <c r="BK86" s="23">
        <v>0.10144927536231885</v>
      </c>
      <c r="BL86" s="23">
        <v>0</v>
      </c>
      <c r="BM86" s="23">
        <v>0.33333333333333331</v>
      </c>
      <c r="BN86" s="23">
        <v>0.56521739130434778</v>
      </c>
      <c r="BR86" s="23">
        <v>0.60550458715596334</v>
      </c>
      <c r="BS86" s="23">
        <v>0.5178571428571429</v>
      </c>
      <c r="BT86" s="23">
        <v>0.74094707520891367</v>
      </c>
      <c r="BU86" s="23">
        <v>0.6328125</v>
      </c>
      <c r="BV86" s="23">
        <v>0.6333333333333333</v>
      </c>
      <c r="BW86" s="23">
        <v>0.12195121951219512</v>
      </c>
      <c r="CA86" s="23">
        <v>0.54705882352941182</v>
      </c>
      <c r="CB86" s="23">
        <v>0.72666666666666668</v>
      </c>
      <c r="CC86" s="23">
        <v>0.66887417218543044</v>
      </c>
      <c r="CD86" s="23">
        <v>0.68695652173913047</v>
      </c>
      <c r="CE86" s="23">
        <v>0.68316831683168322</v>
      </c>
      <c r="CF86" s="23">
        <v>0.57407407407407407</v>
      </c>
      <c r="CK86" s="23">
        <v>0</v>
      </c>
      <c r="CL86" s="23">
        <v>4.878048780487805E-2</v>
      </c>
      <c r="CM86" s="23">
        <v>0.16666666666666666</v>
      </c>
      <c r="CN86" s="23">
        <v>0.33333333333333331</v>
      </c>
      <c r="CO86" s="23">
        <v>0.21428571428571427</v>
      </c>
      <c r="CP86" s="23">
        <v>0.13333333333333333</v>
      </c>
    </row>
    <row r="87" spans="3:94" x14ac:dyDescent="0.25">
      <c r="C87" s="21">
        <v>28.40909090909091</v>
      </c>
      <c r="D87" s="21">
        <v>58.139534883720927</v>
      </c>
      <c r="E87" s="21">
        <v>55.248618784530386</v>
      </c>
      <c r="F87" s="21">
        <v>61.452513966480446</v>
      </c>
      <c r="G87" s="21">
        <v>18.518518518518519</v>
      </c>
      <c r="H87" s="21">
        <v>7.6923076923076925</v>
      </c>
      <c r="K87" s="23">
        <v>0</v>
      </c>
      <c r="L87" s="23">
        <v>17.142857142857142</v>
      </c>
      <c r="M87" s="23">
        <v>9.7938144329896915</v>
      </c>
      <c r="N87" s="23">
        <v>18.181818181818183</v>
      </c>
      <c r="O87" s="23">
        <v>0</v>
      </c>
      <c r="P87" s="23">
        <v>17.582417582417584</v>
      </c>
      <c r="Q87" s="23">
        <v>22.5</v>
      </c>
      <c r="R87" s="23">
        <v>27.27272727272727</v>
      </c>
      <c r="V87" s="23">
        <v>0.20799999999999999</v>
      </c>
      <c r="W87" s="23">
        <v>0.21</v>
      </c>
      <c r="X87" s="23">
        <v>0.373</v>
      </c>
      <c r="Y87" s="23">
        <v>0.14099999999999999</v>
      </c>
      <c r="Z87" s="23">
        <v>2.5000000000000001E-2</v>
      </c>
      <c r="AA87" s="23">
        <v>4.2999999999999997E-2</v>
      </c>
      <c r="AE87" s="23">
        <v>6.25E-2</v>
      </c>
      <c r="AF87" s="23">
        <v>5.232558139534884E-2</v>
      </c>
      <c r="AG87" s="23">
        <v>4.9723756906077346E-2</v>
      </c>
      <c r="AH87" s="23">
        <v>5.5865921787709494E-2</v>
      </c>
      <c r="AI87" s="23">
        <v>2.4691358024691357E-2</v>
      </c>
      <c r="AJ87" s="23">
        <v>0</v>
      </c>
      <c r="AO87" s="23">
        <v>6.2111801242236021E-3</v>
      </c>
      <c r="AP87" s="23">
        <v>0</v>
      </c>
      <c r="AQ87" s="23">
        <v>6.8965517241379309E-3</v>
      </c>
      <c r="AR87" s="23">
        <v>1.5267175572519083E-2</v>
      </c>
      <c r="AS87" s="23">
        <v>6.1855670103092786E-2</v>
      </c>
      <c r="AT87" s="23">
        <v>3.3898305084745763E-2</v>
      </c>
      <c r="AU87" s="23">
        <v>1.602136181575434E-2</v>
      </c>
      <c r="AW87" s="100">
        <v>43</v>
      </c>
      <c r="AX87" s="100">
        <v>12</v>
      </c>
      <c r="BB87" s="23">
        <v>0.9</v>
      </c>
      <c r="BC87" s="23">
        <v>1</v>
      </c>
      <c r="BD87" s="23">
        <v>1</v>
      </c>
      <c r="BE87" s="23">
        <v>0.5</v>
      </c>
      <c r="BF87" s="23">
        <v>0.66666666666666663</v>
      </c>
      <c r="BH87" s="23">
        <v>0.82758620689655171</v>
      </c>
      <c r="BK87" s="23">
        <v>0.20588235294117646</v>
      </c>
      <c r="BL87" s="23">
        <v>0</v>
      </c>
      <c r="BM87" s="23">
        <v>0.27941176470588236</v>
      </c>
      <c r="BN87" s="23">
        <v>0.51470588235294112</v>
      </c>
      <c r="BR87" s="23">
        <v>0.60576923076923073</v>
      </c>
      <c r="BS87" s="23">
        <v>0.51904761904761909</v>
      </c>
      <c r="BT87" s="23">
        <v>0.7024128686327078</v>
      </c>
      <c r="BU87" s="23">
        <v>0.63829787234042556</v>
      </c>
      <c r="BV87" s="23">
        <v>0.48</v>
      </c>
      <c r="BW87" s="23">
        <v>4.6511627906976744E-2</v>
      </c>
      <c r="CA87" s="23">
        <v>0.51552795031055898</v>
      </c>
      <c r="CB87" s="23">
        <v>0.67307692307692313</v>
      </c>
      <c r="CC87" s="23">
        <v>0.73103448275862071</v>
      </c>
      <c r="CD87" s="23">
        <v>0.64885496183206104</v>
      </c>
      <c r="CE87" s="23">
        <v>0.51546391752577314</v>
      </c>
      <c r="CF87" s="23">
        <v>0.74576271186440679</v>
      </c>
      <c r="CK87" s="23">
        <v>9.8039215686274508E-3</v>
      </c>
      <c r="CL87" s="23">
        <v>2.7027027027027029E-2</v>
      </c>
      <c r="CM87" s="23">
        <v>0.18518518518518517</v>
      </c>
      <c r="CN87" s="23">
        <v>0.20689655172413793</v>
      </c>
      <c r="CO87" s="23">
        <v>0.39130434782608697</v>
      </c>
      <c r="CP87" s="23">
        <v>0.11764705882352941</v>
      </c>
    </row>
    <row r="88" spans="3:94" x14ac:dyDescent="0.25">
      <c r="C88" s="21">
        <v>55.865921787709496</v>
      </c>
      <c r="D88" s="21">
        <v>53.254437869822482</v>
      </c>
      <c r="E88" s="21">
        <v>60.10928961748634</v>
      </c>
      <c r="F88" s="21">
        <v>79.545454545454547</v>
      </c>
      <c r="G88" s="21">
        <v>12.658227848101266</v>
      </c>
      <c r="H88" s="21">
        <v>7.4074074074074074</v>
      </c>
      <c r="K88" s="23">
        <v>0</v>
      </c>
      <c r="L88" s="23">
        <v>2.7027027027027026</v>
      </c>
      <c r="M88" s="23">
        <v>9.4117647058823533</v>
      </c>
      <c r="N88" s="23">
        <v>0</v>
      </c>
      <c r="O88" s="23">
        <v>0</v>
      </c>
      <c r="P88" s="23">
        <v>14.705882352941178</v>
      </c>
      <c r="Q88" s="23">
        <v>15.625</v>
      </c>
      <c r="R88" s="23">
        <v>6.666666666666667</v>
      </c>
      <c r="V88" s="23">
        <v>0.16900000000000001</v>
      </c>
      <c r="W88" s="23">
        <v>0.23699999999999999</v>
      </c>
      <c r="X88" s="23">
        <v>0.39200000000000002</v>
      </c>
      <c r="Y88" s="23">
        <v>0.14000000000000001</v>
      </c>
      <c r="Z88" s="23">
        <v>3.4000000000000002E-2</v>
      </c>
      <c r="AA88" s="23">
        <v>2.8000000000000001E-2</v>
      </c>
      <c r="AE88" s="23">
        <v>1.11731843575419E-2</v>
      </c>
      <c r="AF88" s="23">
        <v>2.3668639053254437E-2</v>
      </c>
      <c r="AG88" s="23">
        <v>3.2786885245901641E-2</v>
      </c>
      <c r="AH88" s="23">
        <v>7.9545454545454544E-2</v>
      </c>
      <c r="AI88" s="23">
        <v>1.2658227848101266E-2</v>
      </c>
      <c r="AJ88" s="23">
        <v>0</v>
      </c>
      <c r="AO88" s="23">
        <v>0</v>
      </c>
      <c r="AP88" s="23">
        <v>0</v>
      </c>
      <c r="AQ88" s="23">
        <v>3.7267080745341616E-2</v>
      </c>
      <c r="AR88" s="23">
        <v>3.1496062992125984E-2</v>
      </c>
      <c r="AS88" s="23">
        <v>5.6074766355140186E-2</v>
      </c>
      <c r="AT88" s="23">
        <v>5.6338028169014086E-2</v>
      </c>
      <c r="AU88" s="23">
        <v>2.4906600249066001E-2</v>
      </c>
      <c r="AW88" s="100">
        <v>28</v>
      </c>
      <c r="AX88" s="100">
        <v>20</v>
      </c>
      <c r="BB88" s="23">
        <v>1</v>
      </c>
      <c r="BC88" s="23">
        <v>1</v>
      </c>
      <c r="BD88" s="23">
        <v>0.8</v>
      </c>
      <c r="BE88" s="23">
        <v>0.875</v>
      </c>
      <c r="BF88" s="23">
        <v>0</v>
      </c>
      <c r="BH88" s="23">
        <v>0.77777777777777779</v>
      </c>
      <c r="BK88" s="23">
        <v>9.0909090909090912E-2</v>
      </c>
      <c r="BL88" s="23">
        <v>0</v>
      </c>
      <c r="BM88" s="23">
        <v>0.30303030303030304</v>
      </c>
      <c r="BN88" s="23">
        <v>0.60606060606060608</v>
      </c>
      <c r="BR88" s="23">
        <v>0.60355029585798814</v>
      </c>
      <c r="BS88" s="23">
        <v>0.54852320675105481</v>
      </c>
      <c r="BT88" s="23">
        <v>0.72448979591836737</v>
      </c>
      <c r="BU88" s="23">
        <v>0.58571428571428574</v>
      </c>
      <c r="BV88" s="23">
        <v>0.67647058823529416</v>
      </c>
      <c r="BW88" s="23">
        <v>0.21428571428571427</v>
      </c>
      <c r="CA88" s="23">
        <v>0.57714285714285718</v>
      </c>
      <c r="CB88" s="23">
        <v>0.68518518518518523</v>
      </c>
      <c r="CC88" s="23">
        <v>0.7142857142857143</v>
      </c>
      <c r="CD88" s="23">
        <v>0.58267716535433067</v>
      </c>
      <c r="CE88" s="23">
        <v>0.59813084112149528</v>
      </c>
      <c r="CF88" s="23">
        <v>0.76056338028169013</v>
      </c>
      <c r="CK88" s="23">
        <v>0</v>
      </c>
      <c r="CL88" s="23">
        <v>0</v>
      </c>
      <c r="CM88" s="23">
        <v>0.23529411764705882</v>
      </c>
      <c r="CN88" s="23">
        <v>0.2857142857142857</v>
      </c>
      <c r="CO88" s="23">
        <v>0.31034482758620691</v>
      </c>
      <c r="CP88" s="23">
        <v>0.16666666666666666</v>
      </c>
    </row>
    <row r="89" spans="3:94" x14ac:dyDescent="0.25">
      <c r="C89" s="21">
        <v>27.777777777777779</v>
      </c>
      <c r="D89" s="21">
        <v>71.428571428571431</v>
      </c>
      <c r="E89" s="21">
        <v>44.692737430167597</v>
      </c>
      <c r="F89" s="21">
        <v>99.447513812154696</v>
      </c>
      <c r="G89" s="21">
        <v>38.46153846153846</v>
      </c>
      <c r="H89" s="21">
        <v>14.705882352941176</v>
      </c>
      <c r="K89" s="23">
        <v>0</v>
      </c>
      <c r="L89" s="23">
        <v>6.4516129032258061</v>
      </c>
      <c r="M89" s="23">
        <v>9.0909090909090917</v>
      </c>
      <c r="N89" s="23">
        <v>12.5</v>
      </c>
      <c r="O89" s="23">
        <v>0</v>
      </c>
      <c r="P89" s="23">
        <v>14.563106796116504</v>
      </c>
      <c r="Q89" s="23">
        <v>13.157894736842104</v>
      </c>
      <c r="R89" s="23">
        <v>0</v>
      </c>
      <c r="V89" s="23">
        <v>0.19600000000000001</v>
      </c>
      <c r="W89" s="23">
        <v>0.21199999999999999</v>
      </c>
      <c r="X89" s="23">
        <v>0.36199999999999999</v>
      </c>
      <c r="Y89" s="23">
        <v>0.15</v>
      </c>
      <c r="Z89" s="23">
        <v>2.8000000000000001E-2</v>
      </c>
      <c r="AA89" s="23">
        <v>5.1999999999999998E-2</v>
      </c>
      <c r="AE89" s="23">
        <v>0.05</v>
      </c>
      <c r="AF89" s="23">
        <v>8.3333333333333329E-2</v>
      </c>
      <c r="AG89" s="23">
        <v>8.3798882681564241E-2</v>
      </c>
      <c r="AH89" s="23">
        <v>4.9723756906077346E-2</v>
      </c>
      <c r="AI89" s="23">
        <v>3.2051282051282048E-2</v>
      </c>
      <c r="AJ89" s="23">
        <v>0</v>
      </c>
      <c r="AO89" s="23">
        <v>0</v>
      </c>
      <c r="AP89" s="23">
        <v>1.3513513513513514E-2</v>
      </c>
      <c r="AQ89" s="23">
        <v>2.1126760563380281E-2</v>
      </c>
      <c r="AR89" s="23">
        <v>3.1746031746031744E-2</v>
      </c>
      <c r="AS89" s="23">
        <v>5.7692307692307696E-2</v>
      </c>
      <c r="AT89" s="23">
        <v>6.1538461538461542E-2</v>
      </c>
      <c r="AU89" s="23">
        <v>2.5265957446808509E-2</v>
      </c>
      <c r="AW89" s="100">
        <v>52</v>
      </c>
      <c r="AX89" s="100">
        <v>19</v>
      </c>
      <c r="BB89" s="23">
        <v>0.66666666666666663</v>
      </c>
      <c r="BC89" s="23">
        <v>0.81818181818181823</v>
      </c>
      <c r="BD89" s="23">
        <v>0.72727272727272729</v>
      </c>
      <c r="BE89" s="23">
        <v>1</v>
      </c>
      <c r="BF89" s="23">
        <v>0.5</v>
      </c>
      <c r="BH89" s="23">
        <v>0.77777777777777779</v>
      </c>
      <c r="BK89" s="23">
        <v>0.1044776119402985</v>
      </c>
      <c r="BL89" s="23">
        <v>0</v>
      </c>
      <c r="BM89" s="23">
        <v>0.44776119402985076</v>
      </c>
      <c r="BN89" s="23">
        <v>0.44776119402985076</v>
      </c>
      <c r="BR89" s="23">
        <v>0.55102040816326525</v>
      </c>
      <c r="BS89" s="23">
        <v>0.50943396226415094</v>
      </c>
      <c r="BT89" s="23">
        <v>0.69889502762430944</v>
      </c>
      <c r="BU89" s="23">
        <v>0.57333333333333336</v>
      </c>
      <c r="BV89" s="23">
        <v>0.7857142857142857</v>
      </c>
      <c r="BW89" s="23">
        <v>0.13461538461538461</v>
      </c>
      <c r="CA89" s="23">
        <v>0.56287425149700598</v>
      </c>
      <c r="CB89" s="23">
        <v>0.65540540540540537</v>
      </c>
      <c r="CC89" s="23">
        <v>0.6901408450704225</v>
      </c>
      <c r="CD89" s="23">
        <v>0.61111111111111116</v>
      </c>
      <c r="CE89" s="23">
        <v>0.58653846153846156</v>
      </c>
      <c r="CF89" s="23">
        <v>0.64615384615384619</v>
      </c>
      <c r="CK89" s="23">
        <v>0</v>
      </c>
      <c r="CL89" s="23">
        <v>0.10714285714285714</v>
      </c>
      <c r="CM89" s="23">
        <v>0.15384615384615385</v>
      </c>
      <c r="CN89" s="23">
        <v>0.27777777777777779</v>
      </c>
      <c r="CO89" s="23">
        <v>0.24242424242424243</v>
      </c>
      <c r="CP89" s="23">
        <v>0.25</v>
      </c>
    </row>
    <row r="90" spans="3:94" x14ac:dyDescent="0.25">
      <c r="C90" s="21">
        <v>38.251366120218577</v>
      </c>
      <c r="D90" s="21">
        <v>42.944785276073617</v>
      </c>
      <c r="E90" s="21">
        <v>77.348066298342545</v>
      </c>
      <c r="F90" s="21">
        <v>43.478260869565219</v>
      </c>
      <c r="G90" s="21">
        <v>19.480519480519479</v>
      </c>
      <c r="H90" s="21">
        <v>14.814814814814815</v>
      </c>
      <c r="K90" s="23">
        <v>0</v>
      </c>
      <c r="L90" s="23">
        <v>7.6923076923076925</v>
      </c>
      <c r="M90" s="23">
        <v>7.6470588235294121</v>
      </c>
      <c r="N90" s="23">
        <v>0</v>
      </c>
      <c r="O90" s="23">
        <v>0</v>
      </c>
      <c r="P90" s="23">
        <v>17.171717171717169</v>
      </c>
      <c r="Q90" s="23">
        <v>19.047619047619047</v>
      </c>
      <c r="R90" s="23">
        <v>31.25</v>
      </c>
      <c r="V90" s="23">
        <v>0.19900000000000001</v>
      </c>
      <c r="W90" s="23">
        <v>0.24199999999999999</v>
      </c>
      <c r="X90" s="23">
        <v>0.35499999999999998</v>
      </c>
      <c r="Y90" s="23">
        <v>0.14499999999999999</v>
      </c>
      <c r="Z90" s="23">
        <v>1.4999999999999999E-2</v>
      </c>
      <c r="AA90" s="23">
        <v>4.3999999999999997E-2</v>
      </c>
      <c r="AE90" s="23">
        <v>1.6393442622950821E-2</v>
      </c>
      <c r="AF90" s="23">
        <v>7.9754601226993863E-2</v>
      </c>
      <c r="AG90" s="23">
        <v>7.18232044198895E-2</v>
      </c>
      <c r="AH90" s="23">
        <v>7.0652173913043473E-2</v>
      </c>
      <c r="AI90" s="23">
        <v>6.4935064935064939E-3</v>
      </c>
      <c r="AJ90" s="23">
        <v>7.4074074074074077E-3</v>
      </c>
      <c r="AO90" s="23">
        <v>0</v>
      </c>
      <c r="AP90" s="23">
        <v>0</v>
      </c>
      <c r="AQ90" s="23">
        <v>1.3605442176870748E-2</v>
      </c>
      <c r="AR90" s="23">
        <v>2.3809523809523808E-2</v>
      </c>
      <c r="AS90" s="23">
        <v>1.020408163265306E-2</v>
      </c>
      <c r="AT90" s="23">
        <v>0</v>
      </c>
      <c r="AU90" s="23">
        <v>7.9260237780713338E-3</v>
      </c>
      <c r="AW90" s="100">
        <v>44</v>
      </c>
      <c r="AX90" s="100">
        <v>6</v>
      </c>
      <c r="BB90" s="23">
        <v>1</v>
      </c>
      <c r="BC90" s="23">
        <v>1</v>
      </c>
      <c r="BD90" s="23">
        <v>0.875</v>
      </c>
      <c r="BE90" s="23">
        <v>0.88888888888888884</v>
      </c>
      <c r="BF90" s="23">
        <v>1</v>
      </c>
      <c r="BG90" s="23">
        <v>1</v>
      </c>
      <c r="BH90" s="23">
        <v>0.93333333333333335</v>
      </c>
      <c r="BK90" s="23">
        <v>8.4112149532710276E-2</v>
      </c>
      <c r="BL90" s="23">
        <v>0</v>
      </c>
      <c r="BM90" s="23">
        <v>0.28037383177570091</v>
      </c>
      <c r="BN90" s="23">
        <v>0.63551401869158874</v>
      </c>
      <c r="BR90" s="23">
        <v>0.64321608040201006</v>
      </c>
      <c r="BS90" s="23">
        <v>0.44214876033057854</v>
      </c>
      <c r="BT90" s="23">
        <v>0.74084507042253522</v>
      </c>
      <c r="BU90" s="23">
        <v>0.48275862068965519</v>
      </c>
      <c r="BV90" s="23">
        <v>0.46666666666666667</v>
      </c>
      <c r="BW90" s="23">
        <v>0.15909090909090909</v>
      </c>
      <c r="CA90" s="23">
        <v>0.42777777777777776</v>
      </c>
      <c r="CB90" s="23">
        <v>0.65277777777777779</v>
      </c>
      <c r="CC90" s="23">
        <v>0.6462585034013606</v>
      </c>
      <c r="CD90" s="23">
        <v>0.69047619047619047</v>
      </c>
      <c r="CE90" s="23">
        <v>0.60204081632653061</v>
      </c>
      <c r="CF90" s="23">
        <v>0.56451612903225812</v>
      </c>
      <c r="CK90" s="23">
        <v>8.1967213114754103E-3</v>
      </c>
      <c r="CL90" s="23">
        <v>0</v>
      </c>
      <c r="CM90" s="23">
        <v>0.15151515151515152</v>
      </c>
      <c r="CN90" s="23">
        <v>0.11538461538461539</v>
      </c>
      <c r="CO90" s="23">
        <v>0.14814814814814814</v>
      </c>
      <c r="CP90" s="23">
        <v>0</v>
      </c>
    </row>
    <row r="91" spans="3:94" x14ac:dyDescent="0.25">
      <c r="C91" s="21">
        <v>58.51063829787234</v>
      </c>
      <c r="D91" s="21">
        <v>31.25</v>
      </c>
      <c r="E91" s="21">
        <v>66.298342541436469</v>
      </c>
      <c r="F91" s="21">
        <v>36.64921465968586</v>
      </c>
      <c r="G91" s="21">
        <v>20.689655172413794</v>
      </c>
      <c r="H91" s="21">
        <v>7.4074074074074074</v>
      </c>
      <c r="K91" s="23">
        <v>0</v>
      </c>
      <c r="L91" s="23">
        <v>4.7619047619047619</v>
      </c>
      <c r="M91" s="23">
        <v>8.3769633507853403</v>
      </c>
      <c r="N91" s="23">
        <v>0</v>
      </c>
      <c r="O91" s="23">
        <v>0</v>
      </c>
      <c r="P91" s="23">
        <v>20.454545454545457</v>
      </c>
      <c r="Q91" s="23">
        <v>25.714285714285712</v>
      </c>
      <c r="R91" s="23">
        <v>11.76470588235294</v>
      </c>
      <c r="V91" s="23">
        <v>0.19700000000000001</v>
      </c>
      <c r="W91" s="23">
        <v>0.19500000000000001</v>
      </c>
      <c r="X91" s="23">
        <v>0.373</v>
      </c>
      <c r="Y91" s="23">
        <v>0.153</v>
      </c>
      <c r="Z91" s="23">
        <v>3.4000000000000002E-2</v>
      </c>
      <c r="AA91" s="23">
        <v>4.8000000000000001E-2</v>
      </c>
      <c r="AE91" s="23">
        <v>4.2553191489361701E-2</v>
      </c>
      <c r="AF91" s="23">
        <v>0.1</v>
      </c>
      <c r="AG91" s="23">
        <v>8.8397790055248615E-2</v>
      </c>
      <c r="AH91" s="23">
        <v>2.0942408376963352E-2</v>
      </c>
      <c r="AI91" s="23">
        <v>2.0689655172413793E-2</v>
      </c>
      <c r="AJ91" s="23">
        <v>7.4074074074074077E-3</v>
      </c>
      <c r="AO91" s="23">
        <v>0</v>
      </c>
      <c r="AP91" s="23">
        <v>7.1942446043165471E-3</v>
      </c>
      <c r="AQ91" s="23">
        <v>2.7972027972027972E-2</v>
      </c>
      <c r="AR91" s="23">
        <v>7.9710144927536225E-2</v>
      </c>
      <c r="AS91" s="23">
        <v>0.03</v>
      </c>
      <c r="AT91" s="23">
        <v>3.4482758620689655E-2</v>
      </c>
      <c r="AU91" s="23">
        <v>2.781456953642384E-2</v>
      </c>
      <c r="AW91" s="100">
        <v>48</v>
      </c>
      <c r="AX91" s="100">
        <v>21</v>
      </c>
      <c r="BB91" s="23">
        <v>0.6</v>
      </c>
      <c r="BC91" s="23">
        <v>0.90909090909090906</v>
      </c>
      <c r="BD91" s="23">
        <v>0.83333333333333337</v>
      </c>
      <c r="BE91" s="23">
        <v>1</v>
      </c>
      <c r="BF91" s="23">
        <v>0.5</v>
      </c>
      <c r="BG91" s="23">
        <v>1</v>
      </c>
      <c r="BH91" s="23">
        <v>0.82352941176470584</v>
      </c>
      <c r="BK91" s="23">
        <v>0.11881188118811881</v>
      </c>
      <c r="BL91" s="23">
        <v>0</v>
      </c>
      <c r="BM91" s="23">
        <v>0.25742574257425743</v>
      </c>
      <c r="BN91" s="23">
        <v>0.62376237623762376</v>
      </c>
      <c r="BR91" s="23">
        <v>0.59390862944162437</v>
      </c>
      <c r="BS91" s="23">
        <v>0.48205128205128206</v>
      </c>
      <c r="BT91" s="23">
        <v>0.68900804289544237</v>
      </c>
      <c r="BU91" s="23">
        <v>0.63398692810457513</v>
      </c>
      <c r="BV91" s="23">
        <v>0.6470588235294118</v>
      </c>
      <c r="BW91" s="23">
        <v>6.25E-2</v>
      </c>
      <c r="CA91" s="23">
        <v>0.53672316384180796</v>
      </c>
      <c r="CB91" s="23">
        <v>0.61151079136690645</v>
      </c>
      <c r="CC91" s="23">
        <v>0.73426573426573427</v>
      </c>
      <c r="CD91" s="23">
        <v>0.6811594202898551</v>
      </c>
      <c r="CE91" s="23">
        <v>0.59</v>
      </c>
      <c r="CF91" s="23">
        <v>0.55172413793103448</v>
      </c>
      <c r="CK91" s="23">
        <v>0</v>
      </c>
      <c r="CL91" s="23">
        <v>7.6923076923076927E-2</v>
      </c>
      <c r="CM91" s="23">
        <v>0.19230769230769232</v>
      </c>
      <c r="CN91" s="23">
        <v>0.61904761904761907</v>
      </c>
      <c r="CO91" s="23">
        <v>0.23076923076923078</v>
      </c>
      <c r="CP91" s="23">
        <v>0.45454545454545453</v>
      </c>
    </row>
    <row r="92" spans="3:94" x14ac:dyDescent="0.25">
      <c r="C92" s="21">
        <v>45.197740112994353</v>
      </c>
      <c r="D92" s="21">
        <v>78.787878787878782</v>
      </c>
      <c r="E92" s="21">
        <v>27.624309392265193</v>
      </c>
      <c r="F92" s="21">
        <v>32.258064516129032</v>
      </c>
      <c r="G92" s="21">
        <v>6.6225165562913908</v>
      </c>
      <c r="H92" s="21">
        <v>7.1428571428571432</v>
      </c>
      <c r="K92" s="23">
        <v>0</v>
      </c>
      <c r="L92" s="23">
        <v>0</v>
      </c>
      <c r="M92" s="23">
        <v>7.5</v>
      </c>
      <c r="N92" s="23">
        <v>10</v>
      </c>
      <c r="O92" s="23">
        <v>0</v>
      </c>
      <c r="P92" s="23">
        <v>14.444444444444443</v>
      </c>
      <c r="Q92" s="23">
        <v>18.918918918918919</v>
      </c>
      <c r="R92" s="23">
        <v>25</v>
      </c>
      <c r="V92" s="23">
        <v>0.219</v>
      </c>
      <c r="W92" s="23">
        <v>0.188</v>
      </c>
      <c r="X92" s="23">
        <v>0.38500000000000001</v>
      </c>
      <c r="Y92" s="23">
        <v>0.14499999999999999</v>
      </c>
      <c r="Z92" s="23">
        <v>2.4E-2</v>
      </c>
      <c r="AA92" s="23">
        <v>3.9E-2</v>
      </c>
      <c r="AE92" s="23">
        <v>3.3898305084745763E-2</v>
      </c>
      <c r="AF92" s="23">
        <v>6.6666666666666666E-2</v>
      </c>
      <c r="AG92" s="23">
        <v>7.18232044198895E-2</v>
      </c>
      <c r="AH92" s="23">
        <v>3.7634408602150539E-2</v>
      </c>
      <c r="AI92" s="23">
        <v>1.3245033112582781E-2</v>
      </c>
      <c r="AJ92" s="23">
        <v>0</v>
      </c>
      <c r="AO92" s="23">
        <v>0</v>
      </c>
      <c r="AP92" s="23">
        <v>0</v>
      </c>
      <c r="AQ92" s="23">
        <v>6.7114093959731542E-3</v>
      </c>
      <c r="AR92" s="23">
        <v>4.8000000000000001E-2</v>
      </c>
      <c r="AS92" s="23">
        <v>4.3956043956043959E-2</v>
      </c>
      <c r="AT92" s="23">
        <v>4.6875E-2</v>
      </c>
      <c r="AU92" s="23">
        <v>1.8867924528301886E-2</v>
      </c>
      <c r="AW92" s="100">
        <v>39</v>
      </c>
      <c r="AX92" s="100">
        <v>14</v>
      </c>
      <c r="BB92" s="23">
        <v>1</v>
      </c>
      <c r="BC92" s="23">
        <v>0.75</v>
      </c>
      <c r="BD92" s="23">
        <v>1</v>
      </c>
      <c r="BE92" s="23">
        <v>0.83333333333333337</v>
      </c>
      <c r="BF92" s="23">
        <v>1</v>
      </c>
      <c r="BH92" s="23">
        <v>0.88461538461538458</v>
      </c>
      <c r="BK92" s="23">
        <v>0.1875</v>
      </c>
      <c r="BL92" s="23">
        <v>0</v>
      </c>
      <c r="BM92" s="23">
        <v>0.265625</v>
      </c>
      <c r="BN92" s="23">
        <v>0.546875</v>
      </c>
      <c r="BR92" s="23">
        <v>0.63470319634703198</v>
      </c>
      <c r="BS92" s="23">
        <v>0.52127659574468088</v>
      </c>
      <c r="BT92" s="23">
        <v>0.73506493506493509</v>
      </c>
      <c r="BU92" s="23">
        <v>0.58620689655172409</v>
      </c>
      <c r="BV92" s="23">
        <v>0.66666666666666663</v>
      </c>
      <c r="BW92" s="23">
        <v>0.12820512820512819</v>
      </c>
      <c r="CA92" s="23">
        <v>0.55421686746987953</v>
      </c>
      <c r="CB92" s="23">
        <v>0.74149659863945583</v>
      </c>
      <c r="CC92" s="23">
        <v>0.65771812080536918</v>
      </c>
      <c r="CD92" s="23">
        <v>0.68799999999999994</v>
      </c>
      <c r="CE92" s="23">
        <v>0.67032967032967028</v>
      </c>
      <c r="CF92" s="23">
        <v>0.5625</v>
      </c>
      <c r="CK92" s="23">
        <v>0</v>
      </c>
      <c r="CL92" s="23">
        <v>0</v>
      </c>
      <c r="CM92" s="23">
        <v>0.10526315789473684</v>
      </c>
      <c r="CN92" s="23">
        <v>0.39130434782608697</v>
      </c>
      <c r="CO92" s="23">
        <v>0.23076923076923078</v>
      </c>
      <c r="CP92" s="23">
        <v>0.23529411764705882</v>
      </c>
    </row>
    <row r="93" spans="3:94" x14ac:dyDescent="0.25">
      <c r="C93" s="21">
        <v>28.089887640449437</v>
      </c>
      <c r="D93" s="21">
        <v>48.484848484848484</v>
      </c>
      <c r="E93" s="21">
        <v>38.043478260869563</v>
      </c>
      <c r="F93" s="21">
        <v>54.644808743169399</v>
      </c>
      <c r="G93" s="21">
        <v>6.7114093959731544</v>
      </c>
      <c r="H93" s="21">
        <v>0</v>
      </c>
      <c r="K93" s="23">
        <v>0</v>
      </c>
      <c r="L93" s="23">
        <v>2.9411764705882351</v>
      </c>
      <c r="M93" s="23">
        <v>9.2391304347826075</v>
      </c>
      <c r="N93" s="23">
        <v>4.7619047619047619</v>
      </c>
      <c r="O93" s="23">
        <v>0</v>
      </c>
      <c r="P93" s="23">
        <v>11.320754716981133</v>
      </c>
      <c r="Q93" s="23">
        <v>17.857142857142858</v>
      </c>
      <c r="R93" s="23">
        <v>10.526315789473683</v>
      </c>
      <c r="V93" s="23">
        <v>0.191</v>
      </c>
      <c r="W93" s="23">
        <v>0.2</v>
      </c>
      <c r="X93" s="23">
        <v>0.38800000000000001</v>
      </c>
      <c r="Y93" s="23">
        <v>0.14099999999999999</v>
      </c>
      <c r="Z93" s="23">
        <v>3.7999999999999999E-2</v>
      </c>
      <c r="AA93" s="23">
        <v>4.2000000000000003E-2</v>
      </c>
      <c r="AE93" s="23">
        <v>2.8089887640449437E-2</v>
      </c>
      <c r="AF93" s="23">
        <v>9.696969696969697E-2</v>
      </c>
      <c r="AG93" s="23">
        <v>4.3478260869565216E-2</v>
      </c>
      <c r="AH93" s="23">
        <v>5.4644808743169397E-2</v>
      </c>
      <c r="AI93" s="23">
        <v>2.0134228187919462E-2</v>
      </c>
      <c r="AJ93" s="23">
        <v>0</v>
      </c>
      <c r="AO93" s="23">
        <v>0</v>
      </c>
      <c r="AP93" s="23">
        <v>1.3793103448275862E-2</v>
      </c>
      <c r="AQ93" s="23">
        <v>1.9867549668874173E-2</v>
      </c>
      <c r="AR93" s="23">
        <v>7.03125E-2</v>
      </c>
      <c r="AS93" s="23">
        <v>8.9108910891089105E-2</v>
      </c>
      <c r="AT93" s="23">
        <v>4.3478260869565216E-2</v>
      </c>
      <c r="AU93" s="23">
        <v>3.3898305084745763E-2</v>
      </c>
      <c r="AW93" s="100">
        <v>42</v>
      </c>
      <c r="AX93" s="100">
        <v>26</v>
      </c>
      <c r="BB93" s="23">
        <v>0.66666666666666663</v>
      </c>
      <c r="BC93" s="23">
        <v>0.90909090909090906</v>
      </c>
      <c r="BD93" s="23">
        <v>0.33333333333333331</v>
      </c>
      <c r="BE93" s="23">
        <v>0.6</v>
      </c>
      <c r="BF93" s="23">
        <v>0.33333333333333331</v>
      </c>
      <c r="BH93" s="23">
        <v>0.68</v>
      </c>
      <c r="BK93" s="23">
        <v>0.1076923076923077</v>
      </c>
      <c r="BL93" s="23">
        <v>0</v>
      </c>
      <c r="BM93" s="23">
        <v>0.23076923076923078</v>
      </c>
      <c r="BN93" s="23">
        <v>0.66153846153846152</v>
      </c>
      <c r="BR93" s="23">
        <v>0.63874345549738221</v>
      </c>
      <c r="BS93" s="23">
        <v>0.46</v>
      </c>
      <c r="BT93" s="23">
        <v>0.69845360824742264</v>
      </c>
      <c r="BU93" s="23">
        <v>0.57446808510638303</v>
      </c>
      <c r="BV93" s="23">
        <v>0.76315789473684215</v>
      </c>
      <c r="BW93" s="23">
        <v>0.11904761904761904</v>
      </c>
      <c r="CA93" s="23">
        <v>0.53757225433526012</v>
      </c>
      <c r="CB93" s="23">
        <v>0.66206896551724137</v>
      </c>
      <c r="CC93" s="23">
        <v>0.62913907284768211</v>
      </c>
      <c r="CD93" s="23">
        <v>0.6171875</v>
      </c>
      <c r="CE93" s="23">
        <v>0.63366336633663367</v>
      </c>
      <c r="CF93" s="23">
        <v>0.66666666666666663</v>
      </c>
      <c r="CK93" s="23">
        <v>0</v>
      </c>
      <c r="CL93" s="23">
        <v>9.375E-2</v>
      </c>
      <c r="CM93" s="23">
        <v>0.16129032258064516</v>
      </c>
      <c r="CN93" s="23">
        <v>0.35714285714285715</v>
      </c>
      <c r="CO93" s="23">
        <v>0.61111111111111116</v>
      </c>
      <c r="CP93" s="23">
        <v>0.25</v>
      </c>
    </row>
    <row r="94" spans="3:94" x14ac:dyDescent="0.25">
      <c r="C94" s="21">
        <v>28.40909090909091</v>
      </c>
      <c r="D94" s="21">
        <v>47.904191616766468</v>
      </c>
      <c r="E94" s="21">
        <v>91.397849462365585</v>
      </c>
      <c r="F94" s="21">
        <v>50.561797752808985</v>
      </c>
      <c r="G94" s="21">
        <v>13.071895424836601</v>
      </c>
      <c r="H94" s="21">
        <v>7.1428571428571432</v>
      </c>
      <c r="K94" s="23">
        <v>0</v>
      </c>
      <c r="L94" s="23">
        <v>4.5454545454545459</v>
      </c>
      <c r="M94" s="23">
        <v>10.582010582010582</v>
      </c>
      <c r="N94" s="23">
        <v>15.384615384615385</v>
      </c>
      <c r="O94" s="23">
        <v>0</v>
      </c>
      <c r="P94" s="23">
        <v>16.037735849056602</v>
      </c>
      <c r="Q94" s="23">
        <v>10.344827586206897</v>
      </c>
      <c r="R94" s="23">
        <v>31.578947368421051</v>
      </c>
      <c r="V94" s="23">
        <v>0.21099999999999999</v>
      </c>
      <c r="W94" s="23">
        <v>0.222</v>
      </c>
      <c r="X94" s="23">
        <v>0.36299999999999999</v>
      </c>
      <c r="Y94" s="23">
        <v>0.13600000000000001</v>
      </c>
      <c r="Z94" s="23">
        <v>3.1E-2</v>
      </c>
      <c r="AA94" s="23">
        <v>3.6999999999999998E-2</v>
      </c>
      <c r="AE94" s="23">
        <v>3.9772727272727272E-2</v>
      </c>
      <c r="AF94" s="23">
        <v>4.1916167664670656E-2</v>
      </c>
      <c r="AG94" s="23">
        <v>5.3763440860215055E-2</v>
      </c>
      <c r="AH94" s="23">
        <v>5.6179775280898875E-2</v>
      </c>
      <c r="AI94" s="23">
        <v>1.9607843137254902E-2</v>
      </c>
      <c r="AJ94" s="23">
        <v>0</v>
      </c>
      <c r="AO94" s="23">
        <v>5.9880239520958087E-3</v>
      </c>
      <c r="AP94" s="23">
        <v>6.4516129032258064E-3</v>
      </c>
      <c r="AQ94" s="23">
        <v>4.0540540540540543E-2</v>
      </c>
      <c r="AR94" s="23">
        <v>4.5454545454545456E-2</v>
      </c>
      <c r="AS94" s="23">
        <v>4.2105263157894736E-2</v>
      </c>
      <c r="AT94" s="23">
        <v>3.6363636363636362E-2</v>
      </c>
      <c r="AU94" s="23">
        <v>2.6595744680851064E-2</v>
      </c>
      <c r="AW94" s="100">
        <v>37</v>
      </c>
      <c r="AX94" s="100">
        <v>20</v>
      </c>
      <c r="BB94" s="23">
        <v>0.8</v>
      </c>
      <c r="BC94" s="23">
        <v>1</v>
      </c>
      <c r="BD94" s="23">
        <v>0.66666666666666663</v>
      </c>
      <c r="BE94" s="23">
        <v>0.72727272727272729</v>
      </c>
      <c r="BF94" s="23">
        <v>0.5</v>
      </c>
      <c r="BH94" s="23">
        <v>0.75</v>
      </c>
      <c r="BK94" s="23">
        <v>7.8125E-2</v>
      </c>
      <c r="BL94" s="23">
        <v>0</v>
      </c>
      <c r="BM94" s="23">
        <v>0.375</v>
      </c>
      <c r="BN94" s="23">
        <v>0.546875</v>
      </c>
      <c r="BR94" s="23">
        <v>0.5781990521327014</v>
      </c>
      <c r="BS94" s="23">
        <v>0.46846846846846846</v>
      </c>
      <c r="BT94" s="23">
        <v>0.70798898071625349</v>
      </c>
      <c r="BU94" s="23">
        <v>0.625</v>
      </c>
      <c r="BV94" s="23">
        <v>0.67741935483870963</v>
      </c>
      <c r="BW94" s="23">
        <v>0.16216216216216217</v>
      </c>
      <c r="CA94" s="23">
        <v>0.49700598802395207</v>
      </c>
      <c r="CB94" s="23">
        <v>0.63225806451612898</v>
      </c>
      <c r="CC94" s="23">
        <v>0.71621621621621623</v>
      </c>
      <c r="CD94" s="23">
        <v>0.64393939393939392</v>
      </c>
      <c r="CE94" s="23">
        <v>0.62105263157894741</v>
      </c>
      <c r="CF94" s="23">
        <v>0.65454545454545454</v>
      </c>
      <c r="CK94" s="23">
        <v>8.9285714285714281E-3</v>
      </c>
      <c r="CL94" s="23">
        <v>8.3333333333333329E-2</v>
      </c>
      <c r="CM94" s="23">
        <v>0.25</v>
      </c>
      <c r="CN94" s="23">
        <v>0.25</v>
      </c>
      <c r="CO94" s="23">
        <v>0.22222222222222221</v>
      </c>
      <c r="CP94" s="23">
        <v>0.16666666666666666</v>
      </c>
    </row>
    <row r="95" spans="3:94" x14ac:dyDescent="0.25">
      <c r="C95" s="21">
        <v>63.218390804597703</v>
      </c>
      <c r="D95" s="21">
        <v>43.75</v>
      </c>
      <c r="E95" s="21">
        <v>36.082474226804123</v>
      </c>
      <c r="F95" s="21">
        <v>55.555555555555557</v>
      </c>
      <c r="G95" s="21">
        <v>0</v>
      </c>
      <c r="H95" s="21">
        <v>0</v>
      </c>
      <c r="K95" s="23">
        <v>0</v>
      </c>
      <c r="L95" s="23">
        <v>4.7619047619047619</v>
      </c>
      <c r="M95" s="23">
        <v>7.6923076923076925</v>
      </c>
      <c r="N95" s="23">
        <v>5</v>
      </c>
      <c r="O95" s="23">
        <v>0.90090090090090091</v>
      </c>
      <c r="P95" s="23">
        <v>19</v>
      </c>
      <c r="Q95" s="23">
        <v>30.434782608695656</v>
      </c>
      <c r="R95" s="23">
        <v>12.5</v>
      </c>
      <c r="V95" s="23">
        <v>0.21099999999999999</v>
      </c>
      <c r="W95" s="23">
        <v>0.215</v>
      </c>
      <c r="X95" s="23">
        <v>0.38900000000000001</v>
      </c>
      <c r="Y95" s="23">
        <v>0.123</v>
      </c>
      <c r="Z95" s="23">
        <v>2.1999999999999999E-2</v>
      </c>
      <c r="AA95" s="23">
        <v>0.04</v>
      </c>
      <c r="AE95" s="23">
        <v>2.2988505747126436E-2</v>
      </c>
      <c r="AF95" s="23">
        <v>8.1250000000000003E-2</v>
      </c>
      <c r="AG95" s="23">
        <v>4.6391752577319589E-2</v>
      </c>
      <c r="AH95" s="23">
        <v>4.4444444444444446E-2</v>
      </c>
      <c r="AI95" s="23">
        <v>4.1095890410958902E-2</v>
      </c>
      <c r="AJ95" s="23">
        <v>0</v>
      </c>
      <c r="AO95" s="23">
        <v>5.8823529411764705E-3</v>
      </c>
      <c r="AP95" s="23">
        <v>0</v>
      </c>
      <c r="AQ95" s="23">
        <v>1.2578616352201259E-2</v>
      </c>
      <c r="AR95" s="23">
        <v>2.4E-2</v>
      </c>
      <c r="AS95" s="23">
        <v>4.5977011494252873E-2</v>
      </c>
      <c r="AT95" s="23">
        <v>0</v>
      </c>
      <c r="AU95" s="23">
        <v>1.335113484646195E-2</v>
      </c>
      <c r="AW95" s="100">
        <v>40</v>
      </c>
      <c r="AX95" s="100">
        <v>10</v>
      </c>
      <c r="BB95" s="23">
        <v>1</v>
      </c>
      <c r="BC95" s="23">
        <v>1</v>
      </c>
      <c r="BD95" s="23">
        <v>0.6</v>
      </c>
      <c r="BE95" s="23">
        <v>1</v>
      </c>
      <c r="BF95" s="23">
        <v>0.5</v>
      </c>
      <c r="BG95" s="23">
        <v>0</v>
      </c>
      <c r="BH95" s="23">
        <v>0.76923076923076927</v>
      </c>
      <c r="BK95" s="23">
        <v>8.1081081081081086E-2</v>
      </c>
      <c r="BL95" s="23">
        <v>0</v>
      </c>
      <c r="BM95" s="23">
        <v>0.27027027027027029</v>
      </c>
      <c r="BN95" s="23">
        <v>0.64864864864864868</v>
      </c>
      <c r="BR95" s="23">
        <v>0.59715639810426535</v>
      </c>
      <c r="BS95" s="23">
        <v>0.51162790697674421</v>
      </c>
      <c r="BT95" s="23">
        <v>0.6940874035989717</v>
      </c>
      <c r="BU95" s="23">
        <v>0.66666666666666663</v>
      </c>
      <c r="BV95" s="23">
        <v>0.40909090909090912</v>
      </c>
      <c r="BW95" s="23">
        <v>0.2</v>
      </c>
      <c r="CA95" s="23">
        <v>0.57647058823529407</v>
      </c>
      <c r="CB95" s="23">
        <v>0.66911764705882348</v>
      </c>
      <c r="CC95" s="23">
        <v>0.62893081761006286</v>
      </c>
      <c r="CD95" s="23">
        <v>0.64</v>
      </c>
      <c r="CE95" s="23">
        <v>0.62068965517241381</v>
      </c>
      <c r="CF95" s="23">
        <v>0.66666666666666663</v>
      </c>
      <c r="CK95" s="23">
        <v>2.0202020202020204E-2</v>
      </c>
      <c r="CL95" s="23">
        <v>5.4054054054054057E-2</v>
      </c>
      <c r="CM95" s="23">
        <v>0.16216216216216217</v>
      </c>
      <c r="CN95" s="23">
        <v>0.27777777777777779</v>
      </c>
      <c r="CO95" s="23">
        <v>0.29166666666666669</v>
      </c>
      <c r="CP95" s="23">
        <v>9.0909090909090912E-2</v>
      </c>
    </row>
    <row r="96" spans="3:94" x14ac:dyDescent="0.25">
      <c r="C96" s="21">
        <v>16.853932584269664</v>
      </c>
      <c r="D96" s="21">
        <v>35.928143712574851</v>
      </c>
      <c r="E96" s="21">
        <v>54.347826086956523</v>
      </c>
      <c r="F96" s="21">
        <v>33.333333333333336</v>
      </c>
      <c r="G96" s="21">
        <v>32.89473684210526</v>
      </c>
      <c r="H96" s="21">
        <v>0</v>
      </c>
      <c r="K96" s="23">
        <v>0</v>
      </c>
      <c r="L96" s="23">
        <v>10.526315789473683</v>
      </c>
      <c r="M96" s="23">
        <v>7.1428571428571423</v>
      </c>
      <c r="N96" s="23">
        <v>8.3333333333333321</v>
      </c>
      <c r="O96" s="23">
        <v>0</v>
      </c>
      <c r="P96" s="23">
        <v>16</v>
      </c>
      <c r="Q96" s="23">
        <v>18.604651162790699</v>
      </c>
      <c r="R96" s="23">
        <v>26.315789473684209</v>
      </c>
      <c r="V96" s="23">
        <v>0.20799999999999999</v>
      </c>
      <c r="W96" s="23">
        <v>0.20899999999999999</v>
      </c>
      <c r="X96" s="23">
        <v>0.371</v>
      </c>
      <c r="Y96" s="23">
        <v>0.13500000000000001</v>
      </c>
      <c r="Z96" s="23">
        <v>2.8000000000000001E-2</v>
      </c>
      <c r="AA96" s="23">
        <v>4.9000000000000002E-2</v>
      </c>
      <c r="AE96" s="23">
        <v>5.0561797752808987E-2</v>
      </c>
      <c r="AF96" s="23">
        <v>0.10179640718562874</v>
      </c>
      <c r="AG96" s="23">
        <v>6.5217391304347824E-2</v>
      </c>
      <c r="AH96" s="23">
        <v>3.3333333333333333E-2</v>
      </c>
      <c r="AI96" s="23">
        <v>3.2894736842105261E-2</v>
      </c>
      <c r="AJ96" s="23">
        <v>0</v>
      </c>
      <c r="AO96" s="23">
        <v>0</v>
      </c>
      <c r="AP96" s="23">
        <v>0</v>
      </c>
      <c r="AQ96" s="23">
        <v>0</v>
      </c>
      <c r="AR96" s="23">
        <v>4.3795620437956206E-2</v>
      </c>
      <c r="AS96" s="23">
        <v>5.6179775280898875E-2</v>
      </c>
      <c r="AT96" s="23">
        <v>1.6129032258064516E-2</v>
      </c>
      <c r="AU96" s="23">
        <v>1.6150740242261104E-2</v>
      </c>
      <c r="AW96" s="100">
        <v>49</v>
      </c>
      <c r="AX96" s="100">
        <v>12</v>
      </c>
      <c r="BB96" s="23">
        <v>0.77777777777777779</v>
      </c>
      <c r="BC96" s="23">
        <v>0.75</v>
      </c>
      <c r="BD96" s="23">
        <v>0.83333333333333337</v>
      </c>
      <c r="BE96" s="23">
        <v>0.8571428571428571</v>
      </c>
      <c r="BF96" s="23">
        <v>0.8</v>
      </c>
      <c r="BH96" s="23">
        <v>0.79069767441860461</v>
      </c>
      <c r="BK96" s="23">
        <v>0.11224489795918367</v>
      </c>
      <c r="BL96" s="23">
        <v>0</v>
      </c>
      <c r="BM96" s="23">
        <v>0.36734693877551022</v>
      </c>
      <c r="BN96" s="23">
        <v>0.52040816326530615</v>
      </c>
      <c r="BR96" s="23">
        <v>0.5625</v>
      </c>
      <c r="BS96" s="23">
        <v>0.54066985645933019</v>
      </c>
      <c r="BT96" s="23">
        <v>0.75202156334231807</v>
      </c>
      <c r="BU96" s="23">
        <v>0.65925925925925921</v>
      </c>
      <c r="BV96" s="23">
        <v>0.6428571428571429</v>
      </c>
      <c r="BW96" s="23">
        <v>0.14285714285714285</v>
      </c>
      <c r="CA96" s="23">
        <v>0.57738095238095233</v>
      </c>
      <c r="CB96" s="23">
        <v>0.74305555555555558</v>
      </c>
      <c r="CC96" s="23">
        <v>0.75524475524475521</v>
      </c>
      <c r="CD96" s="23">
        <v>0.67153284671532842</v>
      </c>
      <c r="CE96" s="23">
        <v>0.6629213483146067</v>
      </c>
      <c r="CF96" s="23">
        <v>0.58064516129032262</v>
      </c>
      <c r="CK96" s="23">
        <v>0</v>
      </c>
      <c r="CL96" s="23">
        <v>2.9411764705882353E-2</v>
      </c>
      <c r="CM96" s="23">
        <v>7.6923076923076927E-2</v>
      </c>
      <c r="CN96" s="23">
        <v>0.30434782608695654</v>
      </c>
      <c r="CO96" s="23">
        <v>0.26923076923076922</v>
      </c>
      <c r="CP96" s="23">
        <v>0.18181818181818182</v>
      </c>
    </row>
    <row r="97" spans="3:94" x14ac:dyDescent="0.25">
      <c r="C97" s="21">
        <v>34.682080924855491</v>
      </c>
      <c r="D97" s="21">
        <v>35.087719298245617</v>
      </c>
      <c r="E97" s="21">
        <v>59.782608695652172</v>
      </c>
      <c r="F97" s="21">
        <v>39.106145251396647</v>
      </c>
      <c r="G97" s="21">
        <v>19.35483870967742</v>
      </c>
      <c r="H97" s="21">
        <v>0</v>
      </c>
      <c r="K97" s="23">
        <v>0</v>
      </c>
      <c r="L97" s="23">
        <v>2.5641025641025639</v>
      </c>
      <c r="M97" s="23">
        <v>7.9365079365079358</v>
      </c>
      <c r="N97" s="23">
        <v>0</v>
      </c>
      <c r="O97" s="23">
        <v>0</v>
      </c>
      <c r="P97" s="23">
        <v>18.823529411764707</v>
      </c>
      <c r="Q97" s="23">
        <v>13.157894736842104</v>
      </c>
      <c r="R97" s="23">
        <v>7.6923076923076925</v>
      </c>
      <c r="V97" s="23">
        <v>0.221</v>
      </c>
      <c r="W97" s="23">
        <v>0.20799999999999999</v>
      </c>
      <c r="X97" s="23">
        <v>0.35699999999999998</v>
      </c>
      <c r="Y97" s="23">
        <v>0.14599999999999999</v>
      </c>
      <c r="Z97" s="23">
        <v>2.8000000000000001E-2</v>
      </c>
      <c r="AA97" s="23">
        <v>0.04</v>
      </c>
      <c r="AE97" s="23">
        <v>3.4682080924855488E-2</v>
      </c>
      <c r="AF97" s="23">
        <v>9.3567251461988299E-2</v>
      </c>
      <c r="AG97" s="23">
        <v>4.8913043478260872E-2</v>
      </c>
      <c r="AH97" s="23">
        <v>2.23463687150838E-2</v>
      </c>
      <c r="AI97" s="23">
        <v>3.2258064516129031E-2</v>
      </c>
      <c r="AJ97" s="23">
        <v>0</v>
      </c>
      <c r="AO97" s="23">
        <v>0</v>
      </c>
      <c r="AP97" s="23">
        <v>0</v>
      </c>
      <c r="AQ97" s="23">
        <v>1.948051948051948E-2</v>
      </c>
      <c r="AR97" s="23">
        <v>3.4188034188034191E-2</v>
      </c>
      <c r="AS97" s="23">
        <v>7.1428571428571425E-2</v>
      </c>
      <c r="AT97" s="23">
        <v>0</v>
      </c>
      <c r="AU97" s="23">
        <v>1.8944519621109608E-2</v>
      </c>
      <c r="AW97" s="100">
        <v>40</v>
      </c>
      <c r="AX97" s="100">
        <v>14</v>
      </c>
      <c r="BB97" s="23">
        <v>1</v>
      </c>
      <c r="BC97" s="23">
        <v>1</v>
      </c>
      <c r="BD97" s="23">
        <v>0.7142857142857143</v>
      </c>
      <c r="BE97" s="23">
        <v>0.5</v>
      </c>
      <c r="BF97" s="23">
        <v>0.66666666666666663</v>
      </c>
      <c r="BH97" s="23">
        <v>0.84</v>
      </c>
      <c r="BK97" s="23">
        <v>6.4516129032258063E-2</v>
      </c>
      <c r="BL97" s="23">
        <v>0</v>
      </c>
      <c r="BM97" s="23">
        <v>0.30645161290322581</v>
      </c>
      <c r="BN97" s="23">
        <v>0.62903225806451613</v>
      </c>
      <c r="BR97" s="23">
        <v>0.579185520361991</v>
      </c>
      <c r="BS97" s="23">
        <v>0.42788461538461536</v>
      </c>
      <c r="BT97" s="23">
        <v>0.73389355742296913</v>
      </c>
      <c r="BU97" s="23">
        <v>0.54794520547945202</v>
      </c>
      <c r="BV97" s="23">
        <v>0.5714285714285714</v>
      </c>
      <c r="BW97" s="23">
        <v>0.2</v>
      </c>
      <c r="CA97" s="23">
        <v>0.46951219512195119</v>
      </c>
      <c r="CB97" s="23">
        <v>0.6912751677852349</v>
      </c>
      <c r="CC97" s="23">
        <v>0.64935064935064934</v>
      </c>
      <c r="CD97" s="23">
        <v>0.64102564102564108</v>
      </c>
      <c r="CE97" s="23">
        <v>0.58163265306122447</v>
      </c>
      <c r="CF97" s="23">
        <v>0.61403508771929827</v>
      </c>
      <c r="CK97" s="23">
        <v>0</v>
      </c>
      <c r="CL97" s="23">
        <v>3.0303030303030304E-2</v>
      </c>
      <c r="CM97" s="23">
        <v>0.3</v>
      </c>
      <c r="CN97" s="23">
        <v>0.31818181818181818</v>
      </c>
      <c r="CO97" s="23">
        <v>0.32258064516129031</v>
      </c>
      <c r="CP97" s="23">
        <v>0.13333333333333333</v>
      </c>
    </row>
    <row r="98" spans="3:94" x14ac:dyDescent="0.25">
      <c r="C98" s="21">
        <v>16.949152542372882</v>
      </c>
      <c r="D98" s="21">
        <v>40.697674418604649</v>
      </c>
      <c r="E98" s="21">
        <v>61.111111111111114</v>
      </c>
      <c r="F98" s="21">
        <v>27.624309392265193</v>
      </c>
      <c r="G98" s="21">
        <v>32.258064516129032</v>
      </c>
      <c r="H98" s="21">
        <v>0</v>
      </c>
      <c r="K98" s="23">
        <v>0</v>
      </c>
      <c r="L98" s="23">
        <v>7.8947368421052628</v>
      </c>
      <c r="M98" s="23">
        <v>8.695652173913043</v>
      </c>
      <c r="N98" s="23">
        <v>5.5555555555555554</v>
      </c>
      <c r="O98" s="23">
        <v>0</v>
      </c>
      <c r="P98" s="23">
        <v>21.348314606741571</v>
      </c>
      <c r="Q98" s="23">
        <v>25</v>
      </c>
      <c r="R98" s="23">
        <v>20</v>
      </c>
      <c r="V98" s="23">
        <v>0.193</v>
      </c>
      <c r="W98" s="23">
        <v>0.23</v>
      </c>
      <c r="X98" s="23">
        <v>0.35099999999999998</v>
      </c>
      <c r="Y98" s="23">
        <v>0.152</v>
      </c>
      <c r="Z98" s="23">
        <v>3.2000000000000001E-2</v>
      </c>
      <c r="AA98" s="23">
        <v>4.2000000000000003E-2</v>
      </c>
      <c r="AE98" s="23">
        <v>5.0847457627118647E-2</v>
      </c>
      <c r="AF98" s="23">
        <v>6.3953488372093026E-2</v>
      </c>
      <c r="AG98" s="23">
        <v>6.6666666666666666E-2</v>
      </c>
      <c r="AH98" s="23">
        <v>3.8674033149171269E-2</v>
      </c>
      <c r="AI98" s="23">
        <v>1.2903225806451613E-2</v>
      </c>
      <c r="AJ98" s="23">
        <v>7.4074074074074077E-3</v>
      </c>
      <c r="AO98" s="23">
        <v>0</v>
      </c>
      <c r="AP98" s="23">
        <v>1.2987012987012988E-2</v>
      </c>
      <c r="AQ98" s="23">
        <v>1.3333333333333334E-2</v>
      </c>
      <c r="AR98" s="23">
        <v>4.4444444444444446E-2</v>
      </c>
      <c r="AS98" s="23">
        <v>6.25E-2</v>
      </c>
      <c r="AT98" s="23">
        <v>6.1538461538461542E-2</v>
      </c>
      <c r="AU98" s="23">
        <v>2.6143790849673203E-2</v>
      </c>
      <c r="AW98" s="100">
        <v>42</v>
      </c>
      <c r="AX98" s="100">
        <v>20</v>
      </c>
      <c r="BB98" s="23">
        <v>0.88888888888888884</v>
      </c>
      <c r="BC98" s="23">
        <v>0.9</v>
      </c>
      <c r="BD98" s="23">
        <v>1</v>
      </c>
      <c r="BE98" s="23">
        <v>1</v>
      </c>
      <c r="BF98" s="23">
        <v>0.5</v>
      </c>
      <c r="BG98" s="23">
        <v>1</v>
      </c>
      <c r="BH98" s="23">
        <v>0.90322580645161288</v>
      </c>
      <c r="BK98" s="23">
        <v>8.1081081081081086E-2</v>
      </c>
      <c r="BL98" s="23">
        <v>0</v>
      </c>
      <c r="BM98" s="23">
        <v>0.24324324324324326</v>
      </c>
      <c r="BN98" s="23">
        <v>0.67567567567567566</v>
      </c>
      <c r="BR98" s="23">
        <v>0.54922279792746109</v>
      </c>
      <c r="BS98" s="23">
        <v>0.5173913043478261</v>
      </c>
      <c r="BT98" s="23">
        <v>0.76638176638176636</v>
      </c>
      <c r="BU98" s="23">
        <v>0.59868421052631582</v>
      </c>
      <c r="BV98" s="23">
        <v>0.84375</v>
      </c>
      <c r="BW98" s="23">
        <v>0.30952380952380953</v>
      </c>
      <c r="CA98" s="23">
        <v>0.53939393939393943</v>
      </c>
      <c r="CB98" s="23">
        <v>0.74675324675324672</v>
      </c>
      <c r="CC98" s="23">
        <v>0.74</v>
      </c>
      <c r="CD98" s="23">
        <v>0.6518518518518519</v>
      </c>
      <c r="CE98" s="23">
        <v>0.69791666666666663</v>
      </c>
      <c r="CF98" s="23">
        <v>0.55384615384615388</v>
      </c>
      <c r="CK98" s="23">
        <v>0</v>
      </c>
      <c r="CL98" s="23">
        <v>5.2631578947368418E-2</v>
      </c>
      <c r="CM98" s="23">
        <v>0.10344827586206896</v>
      </c>
      <c r="CN98" s="23">
        <v>0.2857142857142857</v>
      </c>
      <c r="CO98" s="23">
        <v>0.28000000000000003</v>
      </c>
      <c r="CP98" s="23">
        <v>0.20833333333333334</v>
      </c>
    </row>
    <row r="99" spans="3:94" x14ac:dyDescent="0.25">
      <c r="C99" s="21">
        <v>39.548022598870055</v>
      </c>
      <c r="D99" s="21">
        <v>29.239766081871345</v>
      </c>
      <c r="E99" s="21">
        <v>55.555555555555557</v>
      </c>
      <c r="F99" s="21">
        <v>67.039106145251395</v>
      </c>
      <c r="G99" s="21">
        <v>19.23076923076923</v>
      </c>
      <c r="H99" s="21">
        <v>0</v>
      </c>
      <c r="K99" s="23">
        <v>0</v>
      </c>
      <c r="L99" s="23">
        <v>4.6511627906976747</v>
      </c>
      <c r="M99" s="23">
        <v>8</v>
      </c>
      <c r="N99" s="23">
        <v>0</v>
      </c>
      <c r="O99" s="23">
        <v>0</v>
      </c>
      <c r="P99" s="23">
        <v>10.869565217391305</v>
      </c>
      <c r="Q99" s="23">
        <v>20.833333333333336</v>
      </c>
      <c r="R99" s="23">
        <v>15.789473684210526</v>
      </c>
      <c r="V99" s="23">
        <v>0.20200000000000001</v>
      </c>
      <c r="W99" s="23">
        <v>0.21099999999999999</v>
      </c>
      <c r="X99" s="23">
        <v>0.37</v>
      </c>
      <c r="Y99" s="23">
        <v>0.152</v>
      </c>
      <c r="Z99" s="23">
        <v>3.4000000000000002E-2</v>
      </c>
      <c r="AA99" s="23">
        <v>3.1E-2</v>
      </c>
      <c r="AE99" s="23">
        <v>1.1299435028248588E-2</v>
      </c>
      <c r="AF99" s="23">
        <v>2.3391812865497075E-2</v>
      </c>
      <c r="AG99" s="23">
        <v>6.6666666666666666E-2</v>
      </c>
      <c r="AH99" s="23">
        <v>3.3519553072625698E-2</v>
      </c>
      <c r="AI99" s="23">
        <v>3.8461538461538464E-2</v>
      </c>
      <c r="AJ99" s="23">
        <v>7.2992700729927005E-3</v>
      </c>
      <c r="AO99" s="23">
        <v>0</v>
      </c>
      <c r="AP99" s="23">
        <v>6.2111801242236021E-3</v>
      </c>
      <c r="AQ99" s="23">
        <v>3.3783783783783786E-2</v>
      </c>
      <c r="AR99" s="23">
        <v>4.9645390070921988E-2</v>
      </c>
      <c r="AS99" s="23">
        <v>4.5454545454545456E-2</v>
      </c>
      <c r="AT99" s="23">
        <v>3.5087719298245612E-2</v>
      </c>
      <c r="AU99" s="23">
        <v>2.4771838331160364E-2</v>
      </c>
      <c r="AW99" s="100">
        <v>31</v>
      </c>
      <c r="AX99" s="100">
        <v>19</v>
      </c>
      <c r="BB99" s="23">
        <v>1</v>
      </c>
      <c r="BC99" s="23">
        <v>1</v>
      </c>
      <c r="BD99" s="23">
        <v>1</v>
      </c>
      <c r="BE99" s="23">
        <v>1</v>
      </c>
      <c r="BF99" s="23">
        <v>1</v>
      </c>
      <c r="BG99" s="23">
        <v>1</v>
      </c>
      <c r="BH99" s="23">
        <v>1</v>
      </c>
      <c r="BK99" s="23">
        <v>0.23333333333333334</v>
      </c>
      <c r="BL99" s="23">
        <v>0</v>
      </c>
      <c r="BM99" s="23">
        <v>0.21666666666666667</v>
      </c>
      <c r="BN99" s="23">
        <v>0.55000000000000004</v>
      </c>
      <c r="BR99" s="23">
        <v>0.58910891089108908</v>
      </c>
      <c r="BS99" s="23">
        <v>0.45971563981042651</v>
      </c>
      <c r="BT99" s="23">
        <v>0.74054054054054053</v>
      </c>
      <c r="BU99" s="23">
        <v>0.55263157894736847</v>
      </c>
      <c r="BV99" s="23">
        <v>0.67647058823529416</v>
      </c>
      <c r="BW99" s="23">
        <v>6.4516129032258063E-2</v>
      </c>
      <c r="CA99" s="23">
        <v>0.45930232558139533</v>
      </c>
      <c r="CB99" s="23">
        <v>0.70186335403726707</v>
      </c>
      <c r="CC99" s="23">
        <v>0.68918918918918914</v>
      </c>
      <c r="CD99" s="23">
        <v>0.66666666666666663</v>
      </c>
      <c r="CE99" s="23">
        <v>0.60227272727272729</v>
      </c>
      <c r="CF99" s="23">
        <v>0.64912280701754388</v>
      </c>
      <c r="CK99" s="23">
        <v>0</v>
      </c>
      <c r="CL99" s="23">
        <v>2.8571428571428571E-2</v>
      </c>
      <c r="CM99" s="23">
        <v>0.27586206896551724</v>
      </c>
      <c r="CN99" s="23">
        <v>0.35714285714285715</v>
      </c>
      <c r="CO99" s="23">
        <v>0.29166666666666669</v>
      </c>
      <c r="CP99" s="23">
        <v>0.21428571428571427</v>
      </c>
    </row>
    <row r="100" spans="3:94" x14ac:dyDescent="0.25">
      <c r="C100" s="21">
        <v>33.149171270718234</v>
      </c>
      <c r="D100" s="21">
        <v>36.144578313253014</v>
      </c>
      <c r="E100" s="21">
        <v>66.298342541436469</v>
      </c>
      <c r="F100" s="21">
        <v>55.555555555555557</v>
      </c>
      <c r="G100" s="21">
        <v>6.4102564102564106</v>
      </c>
      <c r="H100" s="21">
        <v>7.3529411764705879</v>
      </c>
      <c r="K100" s="23">
        <v>0</v>
      </c>
      <c r="L100" s="23">
        <v>2.4390243902439024</v>
      </c>
      <c r="M100" s="23">
        <v>8.1521739130434785</v>
      </c>
      <c r="N100" s="23">
        <v>0</v>
      </c>
      <c r="O100" s="23">
        <v>0</v>
      </c>
      <c r="P100" s="23">
        <v>12.621359223300971</v>
      </c>
      <c r="Q100" s="23">
        <v>17.777777777777779</v>
      </c>
      <c r="R100" s="23">
        <v>14.285714285714285</v>
      </c>
      <c r="V100" s="23">
        <v>0.20100000000000001</v>
      </c>
      <c r="W100" s="23">
        <v>0.193</v>
      </c>
      <c r="X100" s="23">
        <v>0.378</v>
      </c>
      <c r="Y100" s="23">
        <v>0.16700000000000001</v>
      </c>
      <c r="Z100" s="23">
        <v>2.5999999999999999E-2</v>
      </c>
      <c r="AA100" s="23">
        <v>3.5000000000000003E-2</v>
      </c>
      <c r="AE100" s="23">
        <v>2.7624309392265192E-2</v>
      </c>
      <c r="AF100" s="23">
        <v>4.8192771084337352E-2</v>
      </c>
      <c r="AG100" s="23">
        <v>4.9723756906077346E-2</v>
      </c>
      <c r="AH100" s="23">
        <v>0.05</v>
      </c>
      <c r="AI100" s="23">
        <v>2.564102564102564E-2</v>
      </c>
      <c r="AJ100" s="23">
        <v>0</v>
      </c>
      <c r="AO100" s="23">
        <v>0</v>
      </c>
      <c r="AP100" s="23">
        <v>1.3157894736842105E-2</v>
      </c>
      <c r="AQ100" s="23">
        <v>2.0134228187919462E-2</v>
      </c>
      <c r="AR100" s="23">
        <v>1.5037593984962405E-2</v>
      </c>
      <c r="AS100" s="23">
        <v>2.9702970297029702E-2</v>
      </c>
      <c r="AT100" s="23">
        <v>3.7735849056603772E-2</v>
      </c>
      <c r="AU100" s="23">
        <v>1.5706806282722512E-2</v>
      </c>
      <c r="AW100" s="100">
        <v>35</v>
      </c>
      <c r="AX100" s="100">
        <v>12</v>
      </c>
      <c r="BB100" s="23">
        <v>0.8</v>
      </c>
      <c r="BC100" s="23">
        <v>0.8</v>
      </c>
      <c r="BD100" s="23">
        <v>0.5714285714285714</v>
      </c>
      <c r="BE100" s="23">
        <v>0.6</v>
      </c>
      <c r="BF100" s="23">
        <v>0.5</v>
      </c>
      <c r="BH100" s="23">
        <v>0.68965517241379315</v>
      </c>
      <c r="BK100" s="23">
        <v>5.4545454545454543E-2</v>
      </c>
      <c r="BL100" s="23">
        <v>0</v>
      </c>
      <c r="BM100" s="23">
        <v>0.45454545454545453</v>
      </c>
      <c r="BN100" s="23">
        <v>0.49090909090909091</v>
      </c>
      <c r="BR100" s="23">
        <v>0.56716417910447758</v>
      </c>
      <c r="BS100" s="23">
        <v>0.53367875647668395</v>
      </c>
      <c r="BT100" s="23">
        <v>0.7407407407407407</v>
      </c>
      <c r="BU100" s="23">
        <v>0.62874251497005984</v>
      </c>
      <c r="BV100" s="23">
        <v>0.53846153846153844</v>
      </c>
      <c r="BW100" s="23">
        <v>0.17142857142857143</v>
      </c>
      <c r="CA100" s="23">
        <v>0.61363636363636365</v>
      </c>
      <c r="CB100" s="23">
        <v>0.65131578947368418</v>
      </c>
      <c r="CC100" s="23">
        <v>0.72483221476510062</v>
      </c>
      <c r="CD100" s="23">
        <v>0.66165413533834583</v>
      </c>
      <c r="CE100" s="23">
        <v>0.61386138613861385</v>
      </c>
      <c r="CF100" s="23">
        <v>0.69811320754716977</v>
      </c>
      <c r="CK100" s="23">
        <v>0</v>
      </c>
      <c r="CL100" s="23">
        <v>0.17142857142857143</v>
      </c>
      <c r="CM100" s="23">
        <v>0.13793103448275862</v>
      </c>
      <c r="CN100" s="23">
        <v>0.1111111111111111</v>
      </c>
      <c r="CO100" s="23">
        <v>0.26315789473684209</v>
      </c>
      <c r="CP100" s="23">
        <v>0.29411764705882354</v>
      </c>
    </row>
    <row r="101" spans="3:94" x14ac:dyDescent="0.25">
      <c r="C101" s="21">
        <v>16.483516483516482</v>
      </c>
      <c r="D101" s="21">
        <v>48.192771084337352</v>
      </c>
      <c r="E101" s="21">
        <v>50</v>
      </c>
      <c r="F101" s="21">
        <v>54.945054945054942</v>
      </c>
      <c r="G101" s="21">
        <v>0</v>
      </c>
      <c r="H101" s="21">
        <v>0</v>
      </c>
      <c r="K101" s="23">
        <v>0</v>
      </c>
      <c r="L101" s="23">
        <v>2.1739130434782608</v>
      </c>
      <c r="M101" s="23">
        <v>8.720930232558139</v>
      </c>
      <c r="N101" s="23">
        <v>27.27272727272727</v>
      </c>
      <c r="O101" s="23">
        <v>0</v>
      </c>
      <c r="P101" s="23">
        <v>13.861386138613863</v>
      </c>
      <c r="Q101" s="23">
        <v>16.666666666666664</v>
      </c>
      <c r="R101" s="23">
        <v>18.75</v>
      </c>
      <c r="V101" s="23">
        <v>0.189</v>
      </c>
      <c r="W101" s="23">
        <v>0.214</v>
      </c>
      <c r="X101" s="23">
        <v>0.37</v>
      </c>
      <c r="Y101" s="23">
        <v>0.154</v>
      </c>
      <c r="Z101" s="23">
        <v>4.1000000000000002E-2</v>
      </c>
      <c r="AA101" s="23">
        <v>3.2000000000000001E-2</v>
      </c>
      <c r="AE101" s="23">
        <v>3.8461538461538464E-2</v>
      </c>
      <c r="AF101" s="23">
        <v>6.6265060240963861E-2</v>
      </c>
      <c r="AG101" s="23">
        <v>3.3333333333333333E-2</v>
      </c>
      <c r="AH101" s="23">
        <v>2.7472527472527472E-2</v>
      </c>
      <c r="AI101" s="23">
        <v>1.9230769230769232E-2</v>
      </c>
      <c r="AJ101" s="23">
        <v>0</v>
      </c>
      <c r="AO101" s="23">
        <v>0</v>
      </c>
      <c r="AP101" s="23">
        <v>0</v>
      </c>
      <c r="AQ101" s="23">
        <v>4.4871794871794872E-2</v>
      </c>
      <c r="AR101" s="23">
        <v>3.6496350364963501E-2</v>
      </c>
      <c r="AS101" s="23">
        <v>0.1</v>
      </c>
      <c r="AT101" s="23">
        <v>6.3492063492063489E-2</v>
      </c>
      <c r="AU101" s="23">
        <v>3.3376123234916559E-2</v>
      </c>
      <c r="AW101" s="100">
        <v>32</v>
      </c>
      <c r="AX101" s="100">
        <v>26</v>
      </c>
      <c r="BB101" s="23">
        <v>0.83333333333333337</v>
      </c>
      <c r="BC101" s="23">
        <v>0.88888888888888884</v>
      </c>
      <c r="BD101" s="23">
        <v>1</v>
      </c>
      <c r="BE101" s="23">
        <v>0.83333333333333337</v>
      </c>
      <c r="BF101" s="23">
        <v>0.33333333333333331</v>
      </c>
      <c r="BH101" s="23">
        <v>0.81481481481481477</v>
      </c>
      <c r="BK101" s="23">
        <v>0.17741935483870969</v>
      </c>
      <c r="BL101" s="23">
        <v>0</v>
      </c>
      <c r="BM101" s="23">
        <v>0.43548387096774194</v>
      </c>
      <c r="BN101" s="23">
        <v>0.38709677419354838</v>
      </c>
      <c r="BR101" s="23">
        <v>0.59788359788359791</v>
      </c>
      <c r="BS101" s="23">
        <v>0.44859813084112149</v>
      </c>
      <c r="BT101" s="23">
        <v>0.73513513513513518</v>
      </c>
      <c r="BU101" s="23">
        <v>0.61038961038961037</v>
      </c>
      <c r="BV101" s="23">
        <v>0.73170731707317072</v>
      </c>
      <c r="BW101" s="23">
        <v>0.21875</v>
      </c>
      <c r="CA101" s="23">
        <v>0.54913294797687862</v>
      </c>
      <c r="CB101" s="23">
        <v>0.66</v>
      </c>
      <c r="CC101" s="23">
        <v>0.64102564102564108</v>
      </c>
      <c r="CD101" s="23">
        <v>0.66423357664233573</v>
      </c>
      <c r="CE101" s="23">
        <v>0.66</v>
      </c>
      <c r="CF101" s="23">
        <v>0.65079365079365081</v>
      </c>
      <c r="CK101" s="23">
        <v>0</v>
      </c>
      <c r="CL101" s="23">
        <v>0</v>
      </c>
      <c r="CM101" s="23">
        <v>0.24242424242424243</v>
      </c>
      <c r="CN101" s="23">
        <v>0.33333333333333331</v>
      </c>
      <c r="CO101" s="23">
        <v>0.41176470588235292</v>
      </c>
      <c r="CP101" s="23">
        <v>0.35294117647058826</v>
      </c>
    </row>
    <row r="102" spans="3:94" x14ac:dyDescent="0.25">
      <c r="C102" s="21">
        <v>27.3224043715847</v>
      </c>
      <c r="D102" s="21">
        <v>48.484848484848484</v>
      </c>
      <c r="E102" s="21">
        <v>76.92307692307692</v>
      </c>
      <c r="F102" s="21">
        <v>21.621621621621621</v>
      </c>
      <c r="G102" s="21">
        <v>13.245033112582782</v>
      </c>
      <c r="H102" s="21">
        <v>0</v>
      </c>
      <c r="K102" s="23">
        <v>0</v>
      </c>
      <c r="L102" s="23">
        <v>12.76595744680851</v>
      </c>
      <c r="M102" s="23">
        <v>7.8212290502793298</v>
      </c>
      <c r="N102" s="23">
        <v>0</v>
      </c>
      <c r="O102" s="23">
        <v>0</v>
      </c>
      <c r="P102" s="23">
        <v>17.431192660550458</v>
      </c>
      <c r="Q102" s="23">
        <v>15.384615384615385</v>
      </c>
      <c r="R102" s="23">
        <v>19.047619047619047</v>
      </c>
      <c r="V102" s="23">
        <v>0.184</v>
      </c>
      <c r="W102" s="23">
        <v>0.21099999999999999</v>
      </c>
      <c r="X102" s="23">
        <v>0.377</v>
      </c>
      <c r="Y102" s="23">
        <v>0.14299999999999999</v>
      </c>
      <c r="Z102" s="23">
        <v>3.2000000000000001E-2</v>
      </c>
      <c r="AA102" s="23">
        <v>5.2999999999999999E-2</v>
      </c>
      <c r="AE102" s="23">
        <v>3.2786885245901641E-2</v>
      </c>
      <c r="AF102" s="23">
        <v>7.2727272727272724E-2</v>
      </c>
      <c r="AG102" s="23">
        <v>7.1428571428571425E-2</v>
      </c>
      <c r="AH102" s="23">
        <v>7.567567567567568E-2</v>
      </c>
      <c r="AI102" s="23">
        <v>4.6357615894039736E-2</v>
      </c>
      <c r="AJ102" s="23">
        <v>7.462686567164179E-3</v>
      </c>
      <c r="AO102" s="23">
        <v>0</v>
      </c>
      <c r="AP102" s="23">
        <v>1.3698630136986301E-2</v>
      </c>
      <c r="AQ102" s="23">
        <v>3.870967741935484E-2</v>
      </c>
      <c r="AR102" s="23">
        <v>2.4590163934426229E-2</v>
      </c>
      <c r="AS102" s="23">
        <v>7.1428571428571425E-2</v>
      </c>
      <c r="AT102" s="23">
        <v>6.1538461538461542E-2</v>
      </c>
      <c r="AU102" s="23">
        <v>2.8833551769331587E-2</v>
      </c>
      <c r="AW102" s="100">
        <v>53</v>
      </c>
      <c r="AX102" s="100">
        <v>22</v>
      </c>
      <c r="BB102" s="23">
        <v>0.5</v>
      </c>
      <c r="BC102" s="23">
        <v>0.7142857142857143</v>
      </c>
      <c r="BD102" s="23">
        <v>0.8</v>
      </c>
      <c r="BE102" s="23">
        <v>0.88888888888888884</v>
      </c>
      <c r="BF102" s="23">
        <v>0.83333333333333337</v>
      </c>
      <c r="BH102" s="23">
        <v>0.77777777777777779</v>
      </c>
      <c r="BK102" s="23">
        <v>0.13698630136986301</v>
      </c>
      <c r="BL102" s="23">
        <v>0</v>
      </c>
      <c r="BM102" s="23">
        <v>0.28767123287671231</v>
      </c>
      <c r="BN102" s="23">
        <v>0.57534246575342463</v>
      </c>
      <c r="BR102" s="23">
        <v>0.56521739130434778</v>
      </c>
      <c r="BS102" s="23">
        <v>0.54976303317535546</v>
      </c>
      <c r="BT102" s="23">
        <v>0.71087533156498672</v>
      </c>
      <c r="BU102" s="23">
        <v>0.64335664335664333</v>
      </c>
      <c r="BV102" s="23">
        <v>0.71875</v>
      </c>
      <c r="BW102" s="23">
        <v>0.13207547169811321</v>
      </c>
      <c r="CA102" s="23">
        <v>0.60451977401129942</v>
      </c>
      <c r="CB102" s="23">
        <v>0.75342465753424659</v>
      </c>
      <c r="CC102" s="23">
        <v>0.67096774193548392</v>
      </c>
      <c r="CD102" s="23">
        <v>0.62295081967213117</v>
      </c>
      <c r="CE102" s="23">
        <v>0.60204081632653061</v>
      </c>
      <c r="CF102" s="23">
        <v>0.66153846153846152</v>
      </c>
      <c r="CK102" s="23">
        <v>0</v>
      </c>
      <c r="CL102" s="23">
        <v>0.14285714285714285</v>
      </c>
      <c r="CM102" s="23">
        <v>0.26666666666666666</v>
      </c>
      <c r="CN102" s="23">
        <v>0.19047619047619047</v>
      </c>
      <c r="CO102" s="23">
        <v>0.39285714285714285</v>
      </c>
      <c r="CP102" s="23">
        <v>0.2</v>
      </c>
    </row>
    <row r="103" spans="3:94" x14ac:dyDescent="0.25">
      <c r="C103" s="21">
        <v>32.967032967032964</v>
      </c>
      <c r="D103" s="21">
        <v>48.192771084337352</v>
      </c>
      <c r="E103" s="21">
        <v>38.46153846153846</v>
      </c>
      <c r="F103" s="21">
        <v>54.347826086956523</v>
      </c>
      <c r="G103" s="21">
        <v>32.89473684210526</v>
      </c>
      <c r="H103" s="21">
        <v>7.4626865671641793</v>
      </c>
      <c r="K103" s="23">
        <v>0</v>
      </c>
      <c r="L103" s="23">
        <v>20</v>
      </c>
      <c r="M103" s="23">
        <v>6.666666666666667</v>
      </c>
      <c r="N103" s="23">
        <v>7.6923076923076925</v>
      </c>
      <c r="O103" s="23">
        <v>0</v>
      </c>
      <c r="P103" s="23">
        <v>22.352941176470591</v>
      </c>
      <c r="Q103" s="23">
        <v>22.727272727272727</v>
      </c>
      <c r="R103" s="23">
        <v>23.076923076923077</v>
      </c>
      <c r="V103" s="23">
        <v>0.19800000000000001</v>
      </c>
      <c r="W103" s="23">
        <v>0.214</v>
      </c>
      <c r="X103" s="23">
        <v>0.36399999999999999</v>
      </c>
      <c r="Y103" s="23">
        <v>0.13300000000000001</v>
      </c>
      <c r="Z103" s="23">
        <v>3.1E-2</v>
      </c>
      <c r="AA103" s="23">
        <v>0.06</v>
      </c>
      <c r="AE103" s="23">
        <v>4.3956043956043959E-2</v>
      </c>
      <c r="AF103" s="23">
        <v>9.036144578313253E-2</v>
      </c>
      <c r="AG103" s="23">
        <v>7.6923076923076927E-2</v>
      </c>
      <c r="AH103" s="23">
        <v>0.10326086956521739</v>
      </c>
      <c r="AI103" s="23">
        <v>2.6315789473684209E-2</v>
      </c>
      <c r="AJ103" s="23">
        <v>0</v>
      </c>
      <c r="AO103" s="23">
        <v>0</v>
      </c>
      <c r="AP103" s="23">
        <v>2.0547945205479451E-2</v>
      </c>
      <c r="AQ103" s="23">
        <v>1.3513513513513514E-2</v>
      </c>
      <c r="AR103" s="23">
        <v>3.2258064516129031E-2</v>
      </c>
      <c r="AS103" s="23">
        <v>8.0808080808080815E-2</v>
      </c>
      <c r="AT103" s="23">
        <v>3.8461538461538464E-2</v>
      </c>
      <c r="AU103" s="23">
        <v>2.5606469002695417E-2</v>
      </c>
      <c r="AW103" s="100">
        <v>60</v>
      </c>
      <c r="AX103" s="100">
        <v>19</v>
      </c>
      <c r="BB103" s="23">
        <v>1</v>
      </c>
      <c r="BC103" s="23">
        <v>0.8</v>
      </c>
      <c r="BD103" s="23">
        <v>1</v>
      </c>
      <c r="BE103" s="23">
        <v>1</v>
      </c>
      <c r="BF103" s="23">
        <v>0.5</v>
      </c>
      <c r="BH103" s="23">
        <v>0.90697674418604646</v>
      </c>
      <c r="BK103" s="23">
        <v>0.14035087719298245</v>
      </c>
      <c r="BL103" s="23">
        <v>0</v>
      </c>
      <c r="BM103" s="23">
        <v>0.31578947368421051</v>
      </c>
      <c r="BN103" s="23">
        <v>0.54385964912280704</v>
      </c>
      <c r="BR103" s="23">
        <v>0.59595959595959591</v>
      </c>
      <c r="BS103" s="23">
        <v>0.49532710280373832</v>
      </c>
      <c r="BT103" s="23">
        <v>0.73626373626373631</v>
      </c>
      <c r="BU103" s="23">
        <v>0.66165413533834583</v>
      </c>
      <c r="BV103" s="23">
        <v>0.64516129032258063</v>
      </c>
      <c r="BW103" s="23">
        <v>0.15</v>
      </c>
      <c r="CA103" s="23">
        <v>0.48554913294797686</v>
      </c>
      <c r="CB103" s="23">
        <v>0.71917808219178081</v>
      </c>
      <c r="CC103" s="23">
        <v>0.66891891891891897</v>
      </c>
      <c r="CD103" s="23">
        <v>0.70161290322580649</v>
      </c>
      <c r="CE103" s="23">
        <v>0.72727272727272729</v>
      </c>
      <c r="CF103" s="23">
        <v>0.67307692307692313</v>
      </c>
      <c r="CK103" s="23">
        <v>0</v>
      </c>
      <c r="CL103" s="23">
        <v>9.7560975609756101E-2</v>
      </c>
      <c r="CM103" s="23">
        <v>0.14814814814814814</v>
      </c>
      <c r="CN103" s="23">
        <v>0.35</v>
      </c>
      <c r="CO103" s="23">
        <v>0.3125</v>
      </c>
      <c r="CP103" s="23">
        <v>0.25</v>
      </c>
    </row>
    <row r="104" spans="3:94" x14ac:dyDescent="0.25">
      <c r="C104" s="21">
        <v>27.777777777777779</v>
      </c>
      <c r="D104" s="21">
        <v>43.75</v>
      </c>
      <c r="E104" s="21">
        <v>76.92307692307692</v>
      </c>
      <c r="F104" s="21">
        <v>47.61904761904762</v>
      </c>
      <c r="G104" s="21">
        <v>6.8493150684931505</v>
      </c>
      <c r="H104" s="21">
        <v>0</v>
      </c>
      <c r="K104" s="23">
        <v>0</v>
      </c>
      <c r="L104" s="23">
        <v>9.7560975609756095</v>
      </c>
      <c r="M104" s="23">
        <v>5.8823529411764701</v>
      </c>
      <c r="N104" s="23">
        <v>15.789473684210526</v>
      </c>
      <c r="O104" s="23">
        <v>0</v>
      </c>
      <c r="P104" s="23">
        <v>23.958333333333336</v>
      </c>
      <c r="Q104" s="23">
        <v>34.782608695652172</v>
      </c>
      <c r="R104" s="23">
        <v>23.076923076923077</v>
      </c>
      <c r="V104" s="23">
        <v>0.20699999999999999</v>
      </c>
      <c r="W104" s="23">
        <v>0.23100000000000001</v>
      </c>
      <c r="X104" s="23">
        <v>0.35399999999999998</v>
      </c>
      <c r="Y104" s="23">
        <v>0.14699999999999999</v>
      </c>
      <c r="Z104" s="23">
        <v>2.9000000000000001E-2</v>
      </c>
      <c r="AA104" s="23">
        <v>3.2000000000000001E-2</v>
      </c>
      <c r="AE104" s="23">
        <v>2.7777777777777776E-2</v>
      </c>
      <c r="AF104" s="23">
        <v>3.125E-2</v>
      </c>
      <c r="AG104" s="23">
        <v>3.2967032967032968E-2</v>
      </c>
      <c r="AH104" s="23">
        <v>6.8783068783068779E-2</v>
      </c>
      <c r="AI104" s="23">
        <v>2.0547945205479451E-2</v>
      </c>
      <c r="AJ104" s="23">
        <v>0</v>
      </c>
      <c r="AO104" s="23">
        <v>0</v>
      </c>
      <c r="AP104" s="23">
        <v>6.8493150684931503E-3</v>
      </c>
      <c r="AQ104" s="23">
        <v>1.8987341772151899E-2</v>
      </c>
      <c r="AR104" s="23">
        <v>5.0724637681159424E-2</v>
      </c>
      <c r="AS104" s="23">
        <v>4.5454545454545456E-2</v>
      </c>
      <c r="AT104" s="23">
        <v>0.05</v>
      </c>
      <c r="AU104" s="23">
        <v>2.3653088042049936E-2</v>
      </c>
      <c r="AW104" s="100">
        <v>32</v>
      </c>
      <c r="AX104" s="100">
        <v>18</v>
      </c>
      <c r="BB104" s="23">
        <v>0.6</v>
      </c>
      <c r="BC104" s="23">
        <v>0.83333333333333337</v>
      </c>
      <c r="BD104" s="23">
        <v>0.83333333333333337</v>
      </c>
      <c r="BE104" s="23">
        <v>0.5</v>
      </c>
      <c r="BF104" s="23">
        <v>0</v>
      </c>
      <c r="BH104" s="23">
        <v>0.68181818181818177</v>
      </c>
      <c r="BK104" s="23">
        <v>6.0606060606060608E-2</v>
      </c>
      <c r="BL104" s="23">
        <v>0</v>
      </c>
      <c r="BM104" s="23">
        <v>0.48484848484848486</v>
      </c>
      <c r="BN104" s="23">
        <v>0.45454545454545453</v>
      </c>
      <c r="BR104" s="23">
        <v>0.58454106280193241</v>
      </c>
      <c r="BS104" s="23">
        <v>0.48484848484848486</v>
      </c>
      <c r="BT104" s="23">
        <v>0.7655367231638418</v>
      </c>
      <c r="BU104" s="23">
        <v>0.63265306122448983</v>
      </c>
      <c r="BV104" s="23">
        <v>0.68965517241379315</v>
      </c>
      <c r="BW104" s="23">
        <v>0.1875</v>
      </c>
      <c r="CA104" s="23">
        <v>0.49122807017543857</v>
      </c>
      <c r="CB104" s="23">
        <v>0.67808219178082196</v>
      </c>
      <c r="CC104" s="23">
        <v>0.70886075949367089</v>
      </c>
      <c r="CD104" s="23">
        <v>0.69565217391304346</v>
      </c>
      <c r="CE104" s="23">
        <v>0.64772727272727271</v>
      </c>
      <c r="CF104" s="23">
        <v>0.8</v>
      </c>
      <c r="CK104" s="23">
        <v>0</v>
      </c>
      <c r="CL104" s="23">
        <v>7.6923076923076927E-2</v>
      </c>
      <c r="CM104" s="23">
        <v>9.7560975609756101E-2</v>
      </c>
      <c r="CN104" s="23">
        <v>0.33333333333333331</v>
      </c>
      <c r="CO104" s="23">
        <v>0.2608695652173913</v>
      </c>
      <c r="CP104" s="23">
        <v>0.25</v>
      </c>
    </row>
    <row r="105" spans="3:94" x14ac:dyDescent="0.25">
      <c r="C105" s="21">
        <v>33.707865168539328</v>
      </c>
      <c r="D105" s="21">
        <v>55.214723926380366</v>
      </c>
      <c r="E105" s="21">
        <v>53.763440860215056</v>
      </c>
      <c r="F105" s="21">
        <v>33.333333333333336</v>
      </c>
      <c r="G105" s="21">
        <v>45.751633986928105</v>
      </c>
      <c r="H105" s="21">
        <v>28.571428571428573</v>
      </c>
      <c r="K105" s="23">
        <v>0</v>
      </c>
      <c r="L105" s="23">
        <v>8</v>
      </c>
      <c r="M105" s="23">
        <v>8.9108910891089099</v>
      </c>
      <c r="N105" s="23">
        <v>7.1428571428571423</v>
      </c>
      <c r="O105" s="23">
        <v>0</v>
      </c>
      <c r="P105" s="23">
        <v>24.242424242424242</v>
      </c>
      <c r="Q105" s="23">
        <v>20</v>
      </c>
      <c r="R105" s="23">
        <v>0</v>
      </c>
      <c r="V105" s="23">
        <v>0.19500000000000001</v>
      </c>
      <c r="W105" s="23">
        <v>0.19700000000000001</v>
      </c>
      <c r="X105" s="23">
        <v>0.379</v>
      </c>
      <c r="Y105" s="23">
        <v>0.16</v>
      </c>
      <c r="Z105" s="23">
        <v>2.9000000000000001E-2</v>
      </c>
      <c r="AA105" s="23">
        <v>0.04</v>
      </c>
      <c r="AE105" s="23">
        <v>4.49438202247191E-2</v>
      </c>
      <c r="AF105" s="23">
        <v>3.6809815950920248E-2</v>
      </c>
      <c r="AG105" s="23">
        <v>5.9139784946236562E-2</v>
      </c>
      <c r="AH105" s="23">
        <v>5.5555555555555552E-2</v>
      </c>
      <c r="AI105" s="23">
        <v>3.2679738562091505E-2</v>
      </c>
      <c r="AJ105" s="23">
        <v>0</v>
      </c>
      <c r="AO105" s="23">
        <v>0</v>
      </c>
      <c r="AP105" s="23">
        <v>6.5789473684210523E-3</v>
      </c>
      <c r="AQ105" s="23">
        <v>3.1847133757961783E-2</v>
      </c>
      <c r="AR105" s="23">
        <v>0.04</v>
      </c>
      <c r="AS105" s="23">
        <v>5.3191489361702128E-2</v>
      </c>
      <c r="AT105" s="23">
        <v>0</v>
      </c>
      <c r="AU105" s="23">
        <v>2.0915032679738561E-2</v>
      </c>
      <c r="AW105" s="100">
        <v>40</v>
      </c>
      <c r="AX105" s="100">
        <v>16</v>
      </c>
      <c r="BB105" s="23">
        <v>0.8</v>
      </c>
      <c r="BC105" s="23">
        <v>0.83333333333333337</v>
      </c>
      <c r="BD105" s="23">
        <v>0.66666666666666663</v>
      </c>
      <c r="BE105" s="23">
        <v>0.75</v>
      </c>
      <c r="BF105" s="23">
        <v>0.75</v>
      </c>
      <c r="BH105" s="23">
        <v>0.75</v>
      </c>
      <c r="BK105" s="23">
        <v>0.16216216216216217</v>
      </c>
      <c r="BL105" s="23">
        <v>0</v>
      </c>
      <c r="BM105" s="23">
        <v>0.33783783783783783</v>
      </c>
      <c r="BN105" s="23">
        <v>0.5</v>
      </c>
      <c r="BR105" s="23">
        <v>0.5641025641025641</v>
      </c>
      <c r="BS105" s="23">
        <v>0.52284263959390864</v>
      </c>
      <c r="BT105" s="23">
        <v>0.71503957783641159</v>
      </c>
      <c r="BU105" s="23">
        <v>0.66874999999999996</v>
      </c>
      <c r="BV105" s="23">
        <v>0.62068965517241381</v>
      </c>
      <c r="BW105" s="23">
        <v>0.15</v>
      </c>
      <c r="CA105" s="23">
        <v>0.48520710059171596</v>
      </c>
      <c r="CB105" s="23">
        <v>0.69078947368421051</v>
      </c>
      <c r="CC105" s="23">
        <v>0.74522292993630568</v>
      </c>
      <c r="CD105" s="23">
        <v>0.752</v>
      </c>
      <c r="CE105" s="23">
        <v>0.58510638297872342</v>
      </c>
      <c r="CF105" s="23">
        <v>0.67647058823529416</v>
      </c>
      <c r="CK105" s="23">
        <v>0</v>
      </c>
      <c r="CL105" s="23">
        <v>5.4054054054054057E-2</v>
      </c>
      <c r="CM105" s="23">
        <v>0.30769230769230771</v>
      </c>
      <c r="CN105" s="23">
        <v>0.3888888888888889</v>
      </c>
      <c r="CO105" s="23">
        <v>0.32</v>
      </c>
      <c r="CP105" s="23">
        <v>7.1428571428571425E-2</v>
      </c>
    </row>
    <row r="106" spans="3:94" x14ac:dyDescent="0.25">
      <c r="C106" s="21">
        <v>63.218390804597703</v>
      </c>
      <c r="D106" s="21">
        <v>48.192771084337352</v>
      </c>
      <c r="E106" s="21">
        <v>69.518716577540104</v>
      </c>
      <c r="F106" s="21">
        <v>50</v>
      </c>
      <c r="G106" s="21">
        <v>19.736842105263158</v>
      </c>
      <c r="H106" s="21">
        <v>7.0921985815602833</v>
      </c>
      <c r="K106" s="23">
        <v>0</v>
      </c>
      <c r="L106" s="23">
        <v>8.1081081081081088</v>
      </c>
      <c r="M106" s="23">
        <v>8.5427135678391952</v>
      </c>
      <c r="N106" s="23">
        <v>16.666666666666664</v>
      </c>
      <c r="O106" s="23">
        <v>0</v>
      </c>
      <c r="P106" s="23">
        <v>7.3170731707317067</v>
      </c>
      <c r="Q106" s="23">
        <v>17.948717948717949</v>
      </c>
      <c r="R106" s="23">
        <v>5.2631578947368416</v>
      </c>
      <c r="V106" s="23">
        <v>0.20499999999999999</v>
      </c>
      <c r="W106" s="23">
        <v>0.20300000000000001</v>
      </c>
      <c r="X106" s="23">
        <v>0.38600000000000001</v>
      </c>
      <c r="Y106" s="23">
        <v>0.14899999999999999</v>
      </c>
      <c r="Z106" s="23">
        <v>1.9E-2</v>
      </c>
      <c r="AA106" s="23">
        <v>3.7999999999999999E-2</v>
      </c>
      <c r="AE106" s="23">
        <v>1.7241379310344827E-2</v>
      </c>
      <c r="AF106" s="23">
        <v>7.8313253012048195E-2</v>
      </c>
      <c r="AG106" s="23">
        <v>6.9518716577540107E-2</v>
      </c>
      <c r="AH106" s="23">
        <v>2.2222222222222223E-2</v>
      </c>
      <c r="AI106" s="23">
        <v>2.6315789473684209E-2</v>
      </c>
      <c r="AJ106" s="23">
        <v>7.0921985815602835E-3</v>
      </c>
      <c r="AO106" s="23">
        <v>0</v>
      </c>
      <c r="AP106" s="23">
        <v>1.3605442176870748E-2</v>
      </c>
      <c r="AQ106" s="23">
        <v>6.4516129032258064E-3</v>
      </c>
      <c r="AR106" s="23">
        <v>7.8125E-3</v>
      </c>
      <c r="AS106" s="23">
        <v>1.1111111111111112E-2</v>
      </c>
      <c r="AT106" s="23">
        <v>4.2857142857142858E-2</v>
      </c>
      <c r="AU106" s="23">
        <v>1.0568031704095112E-2</v>
      </c>
      <c r="AW106" s="100">
        <v>38</v>
      </c>
      <c r="AX106" s="100">
        <v>8</v>
      </c>
      <c r="BC106" s="23">
        <v>0.88888888888888884</v>
      </c>
      <c r="BD106" s="23">
        <v>0.8571428571428571</v>
      </c>
      <c r="BE106" s="23">
        <v>0.83333333333333337</v>
      </c>
      <c r="BF106" s="23">
        <v>0.5</v>
      </c>
      <c r="BG106" s="23">
        <v>1</v>
      </c>
      <c r="BH106" s="23">
        <v>0.84</v>
      </c>
      <c r="BK106" s="23">
        <v>0.19642857142857142</v>
      </c>
      <c r="BL106" s="23">
        <v>0</v>
      </c>
      <c r="BM106" s="23">
        <v>0.35714285714285715</v>
      </c>
      <c r="BN106" s="23">
        <v>0.44642857142857145</v>
      </c>
      <c r="BR106" s="23">
        <v>0.56097560975609762</v>
      </c>
      <c r="BS106" s="23">
        <v>0.49261083743842365</v>
      </c>
      <c r="BT106" s="23">
        <v>0.72020725388601037</v>
      </c>
      <c r="BU106" s="23">
        <v>0.60402684563758391</v>
      </c>
      <c r="BV106" s="23">
        <v>0.57894736842105265</v>
      </c>
      <c r="BW106" s="23">
        <v>0.13157894736842105</v>
      </c>
      <c r="CA106" s="23">
        <v>0.50898203592814373</v>
      </c>
      <c r="CB106" s="23">
        <v>0.69387755102040816</v>
      </c>
      <c r="CC106" s="23">
        <v>0.71612903225806457</v>
      </c>
      <c r="CD106" s="23">
        <v>0.6796875</v>
      </c>
      <c r="CE106" s="23">
        <v>0.6</v>
      </c>
      <c r="CF106" s="23">
        <v>0.5714285714285714</v>
      </c>
      <c r="CK106" s="23">
        <v>0</v>
      </c>
      <c r="CL106" s="23">
        <v>6.8965517241379309E-2</v>
      </c>
      <c r="CM106" s="23">
        <v>4.3478260869565216E-2</v>
      </c>
      <c r="CN106" s="23">
        <v>0.26666666666666666</v>
      </c>
      <c r="CO106" s="23">
        <v>8.3333333333333329E-2</v>
      </c>
      <c r="CP106" s="23">
        <v>0.3125</v>
      </c>
    </row>
    <row r="107" spans="3:94" x14ac:dyDescent="0.25">
      <c r="C107" s="21">
        <v>28.40909090909091</v>
      </c>
      <c r="D107" s="21">
        <v>48.192771084337352</v>
      </c>
      <c r="E107" s="21">
        <v>74.866310160427801</v>
      </c>
      <c r="F107" s="21">
        <v>82.417582417582423</v>
      </c>
      <c r="G107" s="21">
        <v>33.783783783783782</v>
      </c>
      <c r="H107" s="21">
        <v>0</v>
      </c>
      <c r="K107" s="23">
        <v>0</v>
      </c>
      <c r="L107" s="23">
        <v>2.6315789473684208</v>
      </c>
      <c r="M107" s="23">
        <v>9.433962264150944</v>
      </c>
      <c r="N107" s="23">
        <v>11.111111111111111</v>
      </c>
      <c r="O107" s="23">
        <v>0</v>
      </c>
      <c r="P107" s="23">
        <v>15.238095238095239</v>
      </c>
      <c r="Q107" s="23">
        <v>22.857142857142858</v>
      </c>
      <c r="R107" s="23">
        <v>9.0909090909090917</v>
      </c>
      <c r="V107" s="23">
        <v>0.21199999999999999</v>
      </c>
      <c r="W107" s="23">
        <v>0.214</v>
      </c>
      <c r="X107" s="23">
        <v>0.36899999999999999</v>
      </c>
      <c r="Y107" s="23">
        <v>0.14099999999999999</v>
      </c>
      <c r="Z107" s="23">
        <v>2.5000000000000001E-2</v>
      </c>
      <c r="AA107" s="23">
        <v>3.9E-2</v>
      </c>
      <c r="AE107" s="23">
        <v>2.8409090909090908E-2</v>
      </c>
      <c r="AF107" s="23">
        <v>7.2289156626506021E-2</v>
      </c>
      <c r="AG107" s="23">
        <v>8.0213903743315509E-2</v>
      </c>
      <c r="AH107" s="23">
        <v>3.2967032967032968E-2</v>
      </c>
      <c r="AI107" s="23">
        <v>6.7567567567567571E-3</v>
      </c>
      <c r="AJ107" s="23">
        <v>0</v>
      </c>
      <c r="AO107" s="23">
        <v>0</v>
      </c>
      <c r="AP107" s="23">
        <v>1.3333333333333334E-2</v>
      </c>
      <c r="AQ107" s="23">
        <v>2.7777777777777776E-2</v>
      </c>
      <c r="AR107" s="23">
        <v>1.4925373134328358E-2</v>
      </c>
      <c r="AS107" s="23">
        <v>4.9019607843137254E-2</v>
      </c>
      <c r="AT107" s="23">
        <v>4.0816326530612242E-2</v>
      </c>
      <c r="AU107" s="23">
        <v>2.0026702269692925E-2</v>
      </c>
      <c r="AW107" s="100">
        <v>39</v>
      </c>
      <c r="AX107" s="100">
        <v>15</v>
      </c>
      <c r="BB107" s="23">
        <v>1</v>
      </c>
      <c r="BC107" s="23">
        <v>0.90909090909090906</v>
      </c>
      <c r="BD107" s="23">
        <v>0.9</v>
      </c>
      <c r="BE107" s="23">
        <v>0.83333333333333337</v>
      </c>
      <c r="BF107" s="23">
        <v>1</v>
      </c>
      <c r="BH107" s="23">
        <v>0.90909090909090906</v>
      </c>
      <c r="BK107" s="23">
        <v>0.13402061855670103</v>
      </c>
      <c r="BL107" s="23">
        <v>0</v>
      </c>
      <c r="BM107" s="23">
        <v>0.29896907216494845</v>
      </c>
      <c r="BN107" s="23">
        <v>0.5670103092783505</v>
      </c>
      <c r="BR107" s="23">
        <v>0.61792452830188682</v>
      </c>
      <c r="BS107" s="23">
        <v>0.43457943925233644</v>
      </c>
      <c r="BT107" s="23">
        <v>0.70731707317073167</v>
      </c>
      <c r="BU107" s="23">
        <v>0.56737588652482274</v>
      </c>
      <c r="BV107" s="23">
        <v>0.64</v>
      </c>
      <c r="BW107" s="23">
        <v>0.20512820512820512</v>
      </c>
      <c r="CA107" s="23">
        <v>0.47647058823529409</v>
      </c>
      <c r="CB107" s="23">
        <v>0.65333333333333332</v>
      </c>
      <c r="CC107" s="23">
        <v>0.65277777777777779</v>
      </c>
      <c r="CD107" s="23">
        <v>0.61940298507462688</v>
      </c>
      <c r="CE107" s="23">
        <v>0.61764705882352944</v>
      </c>
      <c r="CF107" s="23">
        <v>0.63265306122448983</v>
      </c>
      <c r="CK107" s="23">
        <v>0</v>
      </c>
      <c r="CL107" s="23">
        <v>6.25E-2</v>
      </c>
      <c r="CM107" s="23">
        <v>0.29629629629629628</v>
      </c>
      <c r="CN107" s="23">
        <v>0.20833333333333334</v>
      </c>
      <c r="CO107" s="23">
        <v>0.20689655172413793</v>
      </c>
      <c r="CP107" s="23">
        <v>0.14285714285714285</v>
      </c>
    </row>
    <row r="108" spans="3:94" x14ac:dyDescent="0.25">
      <c r="C108" s="21">
        <v>17.543859649122808</v>
      </c>
      <c r="D108" s="21">
        <v>47.058823529411768</v>
      </c>
      <c r="E108" s="21">
        <v>47.872340425531917</v>
      </c>
      <c r="F108" s="21">
        <v>38.888888888888886</v>
      </c>
      <c r="G108" s="21">
        <v>40.816326530612244</v>
      </c>
      <c r="H108" s="21">
        <v>0</v>
      </c>
      <c r="K108" s="23">
        <v>0</v>
      </c>
      <c r="L108" s="23">
        <v>6.3829787234042552</v>
      </c>
      <c r="M108" s="23">
        <v>7.7777777777777777</v>
      </c>
      <c r="N108" s="23">
        <v>0</v>
      </c>
      <c r="O108" s="23">
        <v>0</v>
      </c>
      <c r="P108" s="23">
        <v>20</v>
      </c>
      <c r="Q108" s="23">
        <v>23.684210526315788</v>
      </c>
      <c r="R108" s="23">
        <v>11.111111111111111</v>
      </c>
      <c r="V108" s="23">
        <v>0.192</v>
      </c>
      <c r="W108" s="23">
        <v>0.21299999999999999</v>
      </c>
      <c r="X108" s="23">
        <v>0.36599999999999999</v>
      </c>
      <c r="Y108" s="23">
        <v>0.15</v>
      </c>
      <c r="Z108" s="23">
        <v>2.4E-2</v>
      </c>
      <c r="AA108" s="23">
        <v>5.5E-2</v>
      </c>
      <c r="AE108" s="23">
        <v>3.5087719298245612E-2</v>
      </c>
      <c r="AF108" s="23">
        <v>8.2352941176470587E-2</v>
      </c>
      <c r="AG108" s="23">
        <v>9.0425531914893623E-2</v>
      </c>
      <c r="AH108" s="23">
        <v>7.2222222222222215E-2</v>
      </c>
      <c r="AI108" s="23">
        <v>2.7210884353741496E-2</v>
      </c>
      <c r="AJ108" s="23">
        <v>6.9444444444444441E-3</v>
      </c>
      <c r="AO108" s="23">
        <v>0</v>
      </c>
      <c r="AP108" s="23">
        <v>0</v>
      </c>
      <c r="AQ108" s="23">
        <v>2.6845637583892617E-2</v>
      </c>
      <c r="AR108" s="23">
        <v>2.3076923076923078E-2</v>
      </c>
      <c r="AS108" s="23">
        <v>3.0927835051546393E-2</v>
      </c>
      <c r="AT108" s="23">
        <v>1.6393442622950821E-2</v>
      </c>
      <c r="AU108" s="23">
        <v>1.4608233731739707E-2</v>
      </c>
      <c r="AW108" s="100">
        <v>55</v>
      </c>
      <c r="AX108" s="100">
        <v>11</v>
      </c>
      <c r="BB108" s="23">
        <v>0.7142857142857143</v>
      </c>
      <c r="BC108" s="23">
        <v>1</v>
      </c>
      <c r="BD108" s="23">
        <v>0.92307692307692313</v>
      </c>
      <c r="BE108" s="23">
        <v>0.81818181818181823</v>
      </c>
      <c r="BF108" s="23">
        <v>0.33333333333333331</v>
      </c>
      <c r="BH108" s="23">
        <v>0.83333333333333337</v>
      </c>
      <c r="BK108" s="23">
        <v>8.7378640776699032E-2</v>
      </c>
      <c r="BL108" s="23">
        <v>0</v>
      </c>
      <c r="BM108" s="23">
        <v>0.35922330097087379</v>
      </c>
      <c r="BN108" s="23">
        <v>0.55339805825242716</v>
      </c>
      <c r="BR108" s="23">
        <v>0.578125</v>
      </c>
      <c r="BS108" s="23">
        <v>0.52112676056338025</v>
      </c>
      <c r="BT108" s="23">
        <v>0.70765027322404372</v>
      </c>
      <c r="BU108" s="23">
        <v>0.57333333333333336</v>
      </c>
      <c r="BV108" s="23">
        <v>0.54166666666666663</v>
      </c>
      <c r="BW108" s="23">
        <v>0.12727272727272726</v>
      </c>
      <c r="CA108" s="23">
        <v>0.55828220858895705</v>
      </c>
      <c r="CB108" s="23">
        <v>0.60130718954248363</v>
      </c>
      <c r="CC108" s="23">
        <v>0.70469798657718119</v>
      </c>
      <c r="CD108" s="23">
        <v>0.64615384615384619</v>
      </c>
      <c r="CE108" s="23">
        <v>0.64948453608247425</v>
      </c>
      <c r="CF108" s="23">
        <v>0.55737704918032782</v>
      </c>
      <c r="CK108" s="23">
        <v>0</v>
      </c>
      <c r="CL108" s="23">
        <v>6.1224489795918366E-2</v>
      </c>
      <c r="CM108" s="23">
        <v>0.30769230769230771</v>
      </c>
      <c r="CN108" s="23">
        <v>0.26315789473684209</v>
      </c>
      <c r="CO108" s="23">
        <v>0.2</v>
      </c>
      <c r="CP108" s="23">
        <v>0.13636363636363635</v>
      </c>
    </row>
    <row r="109" spans="3:94" x14ac:dyDescent="0.25">
      <c r="C109" s="21">
        <v>39.548022598870055</v>
      </c>
      <c r="D109" s="21">
        <v>58.479532163742689</v>
      </c>
      <c r="E109" s="21">
        <v>65.573770491803273</v>
      </c>
      <c r="F109" s="21">
        <v>56.497175141242941</v>
      </c>
      <c r="G109" s="21">
        <v>38.70967741935484</v>
      </c>
      <c r="H109" s="21">
        <v>14.598540145985401</v>
      </c>
      <c r="K109" s="23">
        <v>0</v>
      </c>
      <c r="L109" s="23">
        <v>12.5</v>
      </c>
      <c r="M109" s="23">
        <v>10.062893081761008</v>
      </c>
      <c r="N109" s="23">
        <v>5.5555555555555554</v>
      </c>
      <c r="O109" s="23">
        <v>0</v>
      </c>
      <c r="P109" s="23">
        <v>17</v>
      </c>
      <c r="Q109" s="23">
        <v>22.857142857142858</v>
      </c>
      <c r="R109" s="23">
        <v>25</v>
      </c>
      <c r="V109" s="23">
        <v>0.21199999999999999</v>
      </c>
      <c r="W109" s="23">
        <v>0.20399999999999999</v>
      </c>
      <c r="X109" s="23">
        <v>0.33400000000000002</v>
      </c>
      <c r="Y109" s="23">
        <v>0.156</v>
      </c>
      <c r="Z109" s="23">
        <v>3.5000000000000003E-2</v>
      </c>
      <c r="AA109" s="23">
        <v>5.8999999999999997E-2</v>
      </c>
      <c r="AE109" s="23">
        <v>5.0847457627118647E-2</v>
      </c>
      <c r="AF109" s="23">
        <v>9.3567251461988299E-2</v>
      </c>
      <c r="AG109" s="23">
        <v>0.10382513661202186</v>
      </c>
      <c r="AH109" s="23">
        <v>5.0847457627118647E-2</v>
      </c>
      <c r="AI109" s="23">
        <v>3.870967741935484E-2</v>
      </c>
      <c r="AJ109" s="23">
        <v>0</v>
      </c>
      <c r="AO109" s="23">
        <v>0</v>
      </c>
      <c r="AP109" s="23">
        <v>6.6225165562913907E-3</v>
      </c>
      <c r="AQ109" s="23">
        <v>2.0408163265306121E-2</v>
      </c>
      <c r="AR109" s="23">
        <v>5.0847457627118647E-2</v>
      </c>
      <c r="AS109" s="23">
        <v>6.6666666666666666E-2</v>
      </c>
      <c r="AT109" s="23">
        <v>3.5087719298245612E-2</v>
      </c>
      <c r="AU109" s="23">
        <v>2.4691358024691357E-2</v>
      </c>
      <c r="AW109" s="100">
        <v>59</v>
      </c>
      <c r="AX109" s="100">
        <v>18</v>
      </c>
      <c r="BB109" s="23">
        <v>1</v>
      </c>
      <c r="BC109" s="23">
        <v>0.72727272727272729</v>
      </c>
      <c r="BD109" s="23">
        <v>0.83333333333333337</v>
      </c>
      <c r="BE109" s="23">
        <v>1</v>
      </c>
      <c r="BF109" s="23">
        <v>1</v>
      </c>
      <c r="BH109" s="23">
        <v>0.875</v>
      </c>
      <c r="BK109" s="23">
        <v>0.16666666666666666</v>
      </c>
      <c r="BL109" s="23">
        <v>0</v>
      </c>
      <c r="BM109" s="23">
        <v>0.32051282051282054</v>
      </c>
      <c r="BN109" s="23">
        <v>0.51282051282051277</v>
      </c>
      <c r="BR109" s="23">
        <v>0.62735849056603776</v>
      </c>
      <c r="BS109" s="23">
        <v>0.50980392156862742</v>
      </c>
      <c r="BT109" s="23">
        <v>0.65269461077844315</v>
      </c>
      <c r="BU109" s="23">
        <v>0.62820512820512819</v>
      </c>
      <c r="BV109" s="23">
        <v>0.5714285714285714</v>
      </c>
      <c r="BW109" s="23">
        <v>0.11864406779661017</v>
      </c>
      <c r="CA109" s="23">
        <v>0.59036144578313254</v>
      </c>
      <c r="CB109" s="23">
        <v>0.58940397350993379</v>
      </c>
      <c r="CC109" s="23">
        <v>0.61904761904761907</v>
      </c>
      <c r="CD109" s="23">
        <v>0.61864406779661019</v>
      </c>
      <c r="CE109" s="23">
        <v>0.64444444444444449</v>
      </c>
      <c r="CF109" s="23">
        <v>0.54385964912280704</v>
      </c>
      <c r="CK109" s="23">
        <v>0</v>
      </c>
      <c r="CL109" s="23">
        <v>8.1081081081081086E-2</v>
      </c>
      <c r="CM109" s="23">
        <v>0.16666666666666666</v>
      </c>
      <c r="CN109" s="23">
        <v>0.38461538461538464</v>
      </c>
      <c r="CO109" s="23">
        <v>0.31034482758620691</v>
      </c>
      <c r="CP109" s="23">
        <v>0.25</v>
      </c>
    </row>
    <row r="110" spans="3:94" x14ac:dyDescent="0.25">
      <c r="C110" s="21">
        <v>22.471910112359552</v>
      </c>
      <c r="D110" s="21">
        <v>46.511627906976742</v>
      </c>
      <c r="E110" s="21">
        <v>56.179775280898873</v>
      </c>
      <c r="F110" s="21">
        <v>94.444444444444443</v>
      </c>
      <c r="G110" s="21">
        <v>25.641025641025642</v>
      </c>
      <c r="H110" s="21">
        <v>7.3529411764705879</v>
      </c>
      <c r="K110" s="23">
        <v>0</v>
      </c>
      <c r="L110" s="23">
        <v>8.5714285714285712</v>
      </c>
      <c r="M110" s="23">
        <v>9.5505617977528079</v>
      </c>
      <c r="N110" s="23">
        <v>15.384615384615385</v>
      </c>
      <c r="O110" s="23">
        <v>0</v>
      </c>
      <c r="P110" s="23">
        <v>15.625</v>
      </c>
      <c r="Q110" s="23">
        <v>15.789473684210526</v>
      </c>
      <c r="R110" s="23">
        <v>33.333333333333329</v>
      </c>
      <c r="V110" s="23">
        <v>0.2</v>
      </c>
      <c r="W110" s="23">
        <v>0.20300000000000001</v>
      </c>
      <c r="X110" s="23">
        <v>0.376</v>
      </c>
      <c r="Y110" s="23">
        <v>0.14599999999999999</v>
      </c>
      <c r="Z110" s="23">
        <v>3.1E-2</v>
      </c>
      <c r="AA110" s="23">
        <v>4.3999999999999997E-2</v>
      </c>
      <c r="AE110" s="23">
        <v>4.49438202247191E-2</v>
      </c>
      <c r="AF110" s="23">
        <v>6.3953488372093026E-2</v>
      </c>
      <c r="AG110" s="23">
        <v>0.10674157303370786</v>
      </c>
      <c r="AH110" s="23">
        <v>2.2222222222222223E-2</v>
      </c>
      <c r="AI110" s="23">
        <v>1.282051282051282E-2</v>
      </c>
      <c r="AJ110" s="23">
        <v>0</v>
      </c>
      <c r="AO110" s="23">
        <v>0</v>
      </c>
      <c r="AP110" s="23">
        <v>3.2051282051282048E-2</v>
      </c>
      <c r="AQ110" s="23">
        <v>1.3986013986013986E-2</v>
      </c>
      <c r="AR110" s="23">
        <v>4.9586776859504134E-2</v>
      </c>
      <c r="AS110" s="23">
        <v>3.125E-2</v>
      </c>
      <c r="AT110" s="23">
        <v>8.3333333333333329E-2</v>
      </c>
      <c r="AU110" s="23">
        <v>2.9100529100529099E-2</v>
      </c>
      <c r="AW110" s="100">
        <v>44</v>
      </c>
      <c r="AX110" s="100">
        <v>22</v>
      </c>
      <c r="BB110" s="23">
        <v>0.5</v>
      </c>
      <c r="BC110" s="23">
        <v>0.42857142857142855</v>
      </c>
      <c r="BD110" s="23">
        <v>0.8571428571428571</v>
      </c>
      <c r="BE110" s="23">
        <v>0.25</v>
      </c>
      <c r="BF110" s="23">
        <v>0</v>
      </c>
      <c r="BH110" s="23">
        <v>0.58823529411764708</v>
      </c>
      <c r="BK110" s="23">
        <v>0.21818181818181817</v>
      </c>
      <c r="BL110" s="23">
        <v>0</v>
      </c>
      <c r="BM110" s="23">
        <v>0.34545454545454546</v>
      </c>
      <c r="BN110" s="23">
        <v>0.43636363636363634</v>
      </c>
      <c r="BR110" s="23">
        <v>0.60499999999999998</v>
      </c>
      <c r="BS110" s="23">
        <v>0.52709359605911332</v>
      </c>
      <c r="BT110" s="23">
        <v>0.71808510638297873</v>
      </c>
      <c r="BU110" s="23">
        <v>0.57534246575342463</v>
      </c>
      <c r="BV110" s="23">
        <v>0.74193548387096775</v>
      </c>
      <c r="BW110" s="23">
        <v>0.11363636363636363</v>
      </c>
      <c r="CA110" s="23">
        <v>0.59523809523809523</v>
      </c>
      <c r="CB110" s="23">
        <v>0.69230769230769229</v>
      </c>
      <c r="CC110" s="23">
        <v>0.69930069930069927</v>
      </c>
      <c r="CD110" s="23">
        <v>0.5950413223140496</v>
      </c>
      <c r="CE110" s="23">
        <v>0.625</v>
      </c>
      <c r="CF110" s="23">
        <v>0.61111111111111116</v>
      </c>
      <c r="CK110" s="23">
        <v>0</v>
      </c>
      <c r="CL110" s="23">
        <v>0.17142857142857143</v>
      </c>
      <c r="CM110" s="23">
        <v>0.16666666666666666</v>
      </c>
      <c r="CN110" s="23">
        <v>0.38095238095238093</v>
      </c>
      <c r="CO110" s="23">
        <v>0.16666666666666666</v>
      </c>
      <c r="CP110" s="23">
        <v>0.29629629629629628</v>
      </c>
    </row>
    <row r="111" spans="3:94" x14ac:dyDescent="0.25">
      <c r="C111" s="21">
        <v>17.142857142857142</v>
      </c>
      <c r="D111" s="21">
        <v>35.087719298245617</v>
      </c>
      <c r="E111" s="21">
        <v>71.428571428571431</v>
      </c>
      <c r="F111" s="21">
        <v>39.106145251396647</v>
      </c>
      <c r="G111" s="21">
        <v>12.658227848101266</v>
      </c>
      <c r="H111" s="21">
        <v>7.4074074074074074</v>
      </c>
      <c r="K111" s="23">
        <v>0</v>
      </c>
      <c r="L111" s="23">
        <v>5.4054054054054053</v>
      </c>
      <c r="M111" s="23">
        <v>11.428571428571429</v>
      </c>
      <c r="N111" s="23">
        <v>6.666666666666667</v>
      </c>
      <c r="O111" s="23">
        <v>0</v>
      </c>
      <c r="P111" s="23">
        <v>16.666666666666664</v>
      </c>
      <c r="Q111" s="23">
        <v>11.428571428571429</v>
      </c>
      <c r="R111" s="23">
        <v>16.666666666666664</v>
      </c>
      <c r="V111" s="23">
        <v>0.19700000000000001</v>
      </c>
      <c r="W111" s="23">
        <v>0.23799999999999999</v>
      </c>
      <c r="X111" s="23">
        <v>0.36299999999999999</v>
      </c>
      <c r="Y111" s="23">
        <v>0.14499999999999999</v>
      </c>
      <c r="Z111" s="23">
        <v>2.5999999999999999E-2</v>
      </c>
      <c r="AA111" s="23">
        <v>3.1E-2</v>
      </c>
      <c r="AE111" s="23">
        <v>1.7142857142857144E-2</v>
      </c>
      <c r="AF111" s="23">
        <v>2.9239766081871343E-2</v>
      </c>
      <c r="AG111" s="23">
        <v>6.043956043956044E-2</v>
      </c>
      <c r="AH111" s="23">
        <v>3.9106145251396648E-2</v>
      </c>
      <c r="AI111" s="23">
        <v>3.1645569620253167E-2</v>
      </c>
      <c r="AJ111" s="23">
        <v>0</v>
      </c>
      <c r="AO111" s="23">
        <v>0</v>
      </c>
      <c r="AP111" s="23">
        <v>0</v>
      </c>
      <c r="AQ111" s="23">
        <v>3.3783783783783786E-2</v>
      </c>
      <c r="AR111" s="23">
        <v>5.6000000000000001E-2</v>
      </c>
      <c r="AS111" s="23">
        <v>6.4814814814814811E-2</v>
      </c>
      <c r="AT111" s="23">
        <v>0</v>
      </c>
      <c r="AU111" s="23">
        <v>2.4611398963730571E-2</v>
      </c>
      <c r="AW111" s="100">
        <v>31</v>
      </c>
      <c r="AX111" s="100">
        <v>19</v>
      </c>
      <c r="BB111" s="23">
        <v>1</v>
      </c>
      <c r="BC111" s="23">
        <v>0.6</v>
      </c>
      <c r="BD111" s="23">
        <v>0.90909090909090906</v>
      </c>
      <c r="BE111" s="23">
        <v>0.8571428571428571</v>
      </c>
      <c r="BF111" s="23">
        <v>0.75</v>
      </c>
      <c r="BH111" s="23">
        <v>0.82758620689655171</v>
      </c>
      <c r="BK111" s="23">
        <v>0.08</v>
      </c>
      <c r="BL111" s="23">
        <v>0</v>
      </c>
      <c r="BM111" s="23">
        <v>0.38666666666666666</v>
      </c>
      <c r="BN111" s="23">
        <v>0.53333333333333333</v>
      </c>
      <c r="BR111" s="23">
        <v>0.6091370558375635</v>
      </c>
      <c r="BS111" s="23">
        <v>0.44537815126050423</v>
      </c>
      <c r="BT111" s="23">
        <v>0.73829201101928377</v>
      </c>
      <c r="BU111" s="23">
        <v>0.62758620689655176</v>
      </c>
      <c r="BV111" s="23">
        <v>0.76923076923076927</v>
      </c>
      <c r="BW111" s="23">
        <v>6.4516129032258063E-2</v>
      </c>
      <c r="CA111" s="23">
        <v>0.45294117647058824</v>
      </c>
      <c r="CB111" s="23">
        <v>0.689873417721519</v>
      </c>
      <c r="CC111" s="23">
        <v>0.7432432432432432</v>
      </c>
      <c r="CD111" s="23">
        <v>0.65600000000000003</v>
      </c>
      <c r="CE111" s="23">
        <v>0.66666666666666663</v>
      </c>
      <c r="CF111" s="23">
        <v>0.55555555555555558</v>
      </c>
      <c r="CK111" s="23">
        <v>0</v>
      </c>
      <c r="CL111" s="23">
        <v>0</v>
      </c>
      <c r="CM111" s="23">
        <v>0.22222222222222221</v>
      </c>
      <c r="CN111" s="23">
        <v>0.36363636363636365</v>
      </c>
      <c r="CO111" s="23">
        <v>0.34482758620689657</v>
      </c>
      <c r="CP111" s="23">
        <v>4.5454545454545456E-2</v>
      </c>
    </row>
    <row r="112" spans="3:94" x14ac:dyDescent="0.25">
      <c r="C112" s="21">
        <v>55.865921787709496</v>
      </c>
      <c r="D112" s="21">
        <v>59.171597633136095</v>
      </c>
      <c r="E112" s="21">
        <v>38.888888888888886</v>
      </c>
      <c r="F112" s="21">
        <v>104.97237569060773</v>
      </c>
      <c r="G112" s="21">
        <v>50.955414012738856</v>
      </c>
      <c r="H112" s="21">
        <v>7.4626865671641793</v>
      </c>
      <c r="K112" s="23">
        <v>0</v>
      </c>
      <c r="L112" s="23">
        <v>0</v>
      </c>
      <c r="M112" s="23">
        <v>8.9005235602094235</v>
      </c>
      <c r="N112" s="23">
        <v>11.76470588235294</v>
      </c>
      <c r="O112" s="23">
        <v>0</v>
      </c>
      <c r="P112" s="23">
        <v>21.951219512195124</v>
      </c>
      <c r="Q112" s="23">
        <v>12.5</v>
      </c>
      <c r="R112" s="23">
        <v>14.285714285714285</v>
      </c>
      <c r="V112" s="23">
        <v>0.19600000000000001</v>
      </c>
      <c r="W112" s="23">
        <v>0.245</v>
      </c>
      <c r="X112" s="23">
        <v>0.35699999999999998</v>
      </c>
      <c r="Y112" s="23">
        <v>0.13200000000000001</v>
      </c>
      <c r="Z112" s="23">
        <v>2.5999999999999999E-2</v>
      </c>
      <c r="AA112" s="23">
        <v>4.3999999999999997E-2</v>
      </c>
      <c r="AE112" s="23">
        <v>2.7932960893854747E-2</v>
      </c>
      <c r="AF112" s="23">
        <v>5.9171597633136092E-2</v>
      </c>
      <c r="AG112" s="23">
        <v>6.6666666666666666E-2</v>
      </c>
      <c r="AH112" s="23">
        <v>8.2872928176795577E-2</v>
      </c>
      <c r="AI112" s="23">
        <v>1.2738853503184714E-2</v>
      </c>
      <c r="AJ112" s="23">
        <v>0</v>
      </c>
      <c r="AO112" s="23">
        <v>0</v>
      </c>
      <c r="AP112" s="23">
        <v>0</v>
      </c>
      <c r="AQ112" s="23">
        <v>4.0268456375838924E-2</v>
      </c>
      <c r="AR112" s="23">
        <v>4.6153846153846156E-2</v>
      </c>
      <c r="AS112" s="23">
        <v>5.9405940594059403E-2</v>
      </c>
      <c r="AT112" s="23">
        <v>1.8518518518518517E-2</v>
      </c>
      <c r="AU112" s="23">
        <v>2.5000000000000001E-2</v>
      </c>
      <c r="AW112" s="100">
        <v>44</v>
      </c>
      <c r="AX112" s="100">
        <v>19</v>
      </c>
      <c r="BB112" s="23">
        <v>0.5714285714285714</v>
      </c>
      <c r="BC112" s="23">
        <v>0.75</v>
      </c>
      <c r="BD112" s="23">
        <v>1</v>
      </c>
      <c r="BE112" s="23">
        <v>0.66666666666666663</v>
      </c>
      <c r="BF112" s="23">
        <v>1</v>
      </c>
      <c r="BH112" s="23">
        <v>0.77419354838709675</v>
      </c>
      <c r="BK112" s="23">
        <v>0.21621621621621623</v>
      </c>
      <c r="BL112" s="23">
        <v>0</v>
      </c>
      <c r="BM112" s="23">
        <v>0.27027027027027029</v>
      </c>
      <c r="BN112" s="23">
        <v>0.51351351351351349</v>
      </c>
      <c r="BR112" s="23">
        <v>0.59183673469387754</v>
      </c>
      <c r="BS112" s="23">
        <v>0.44489795918367347</v>
      </c>
      <c r="BT112" s="23">
        <v>0.73669467787114851</v>
      </c>
      <c r="BU112" s="23">
        <v>0.56060606060606055</v>
      </c>
      <c r="BV112" s="23">
        <v>0.80769230769230771</v>
      </c>
      <c r="BW112" s="23">
        <v>0.15909090909090909</v>
      </c>
      <c r="CA112" s="23">
        <v>0.45348837209302323</v>
      </c>
      <c r="CB112" s="23">
        <v>0.70129870129870131</v>
      </c>
      <c r="CC112" s="23">
        <v>0.71812080536912748</v>
      </c>
      <c r="CD112" s="23">
        <v>0.66923076923076918</v>
      </c>
      <c r="CE112" s="23">
        <v>0.51485148514851486</v>
      </c>
      <c r="CF112" s="23">
        <v>0.64814814814814814</v>
      </c>
      <c r="CK112" s="23">
        <v>0</v>
      </c>
      <c r="CL112" s="23">
        <v>0</v>
      </c>
      <c r="CM112" s="23">
        <v>0.20588235294117646</v>
      </c>
      <c r="CN112" s="23">
        <v>0.30769230769230771</v>
      </c>
      <c r="CO112" s="23">
        <v>0.25</v>
      </c>
      <c r="CP112" s="23">
        <v>0.125</v>
      </c>
    </row>
    <row r="113" spans="3:94" x14ac:dyDescent="0.25">
      <c r="C113" s="21">
        <v>60.10928961748634</v>
      </c>
      <c r="D113" s="21">
        <v>42.424242424242422</v>
      </c>
      <c r="E113" s="21">
        <v>38.46153846153846</v>
      </c>
      <c r="F113" s="21">
        <v>60.10928961748634</v>
      </c>
      <c r="G113" s="21">
        <v>25.641025641025642</v>
      </c>
      <c r="H113" s="21">
        <v>0</v>
      </c>
      <c r="K113" s="23">
        <v>0</v>
      </c>
      <c r="L113" s="23">
        <v>8.5714285714285712</v>
      </c>
      <c r="M113" s="23">
        <v>7.4866310160427805</v>
      </c>
      <c r="N113" s="23">
        <v>17.647058823529413</v>
      </c>
      <c r="O113" s="23">
        <v>0</v>
      </c>
      <c r="P113" s="23">
        <v>16.129032258064516</v>
      </c>
      <c r="Q113" s="23">
        <v>24.324324324324326</v>
      </c>
      <c r="R113" s="23">
        <v>20</v>
      </c>
      <c r="V113" s="23">
        <v>0.19900000000000001</v>
      </c>
      <c r="W113" s="23">
        <v>0.215</v>
      </c>
      <c r="X113" s="23">
        <v>0.36299999999999999</v>
      </c>
      <c r="Y113" s="23">
        <v>0.14799999999999999</v>
      </c>
      <c r="Z113" s="23">
        <v>3.2000000000000001E-2</v>
      </c>
      <c r="AA113" s="23">
        <v>4.2999999999999997E-2</v>
      </c>
      <c r="AE113" s="23">
        <v>1.6393442622950821E-2</v>
      </c>
      <c r="AF113" s="23">
        <v>6.6666666666666666E-2</v>
      </c>
      <c r="AG113" s="23">
        <v>7.1428571428571425E-2</v>
      </c>
      <c r="AH113" s="23">
        <v>6.5573770491803282E-2</v>
      </c>
      <c r="AI113" s="23">
        <v>1.9230769230769232E-2</v>
      </c>
      <c r="AJ113" s="23">
        <v>7.6335877862595417E-3</v>
      </c>
      <c r="AO113" s="23">
        <v>0</v>
      </c>
      <c r="AP113" s="23">
        <v>6.6666666666666671E-3</v>
      </c>
      <c r="AQ113" s="23">
        <v>4.2253521126760563E-2</v>
      </c>
      <c r="AR113" s="23">
        <v>6.2015503875968991E-2</v>
      </c>
      <c r="AS113" s="23">
        <v>9.2592592592592587E-3</v>
      </c>
      <c r="AT113" s="23">
        <v>7.6923076923076927E-2</v>
      </c>
      <c r="AU113" s="23">
        <v>2.6385224274406333E-2</v>
      </c>
      <c r="AW113" s="100">
        <v>43</v>
      </c>
      <c r="AX113" s="100">
        <v>20</v>
      </c>
      <c r="BB113" s="23">
        <v>0.5</v>
      </c>
      <c r="BC113" s="23">
        <v>0.88888888888888884</v>
      </c>
      <c r="BD113" s="23">
        <v>0.5714285714285714</v>
      </c>
      <c r="BE113" s="23">
        <v>0.8571428571428571</v>
      </c>
      <c r="BF113" s="23">
        <v>1</v>
      </c>
      <c r="BG113" s="23">
        <v>0</v>
      </c>
      <c r="BH113" s="23">
        <v>0.76470588235294112</v>
      </c>
      <c r="BK113" s="23">
        <v>0.13978494623655913</v>
      </c>
      <c r="BL113" s="23">
        <v>0</v>
      </c>
      <c r="BM113" s="23">
        <v>0.16129032258064516</v>
      </c>
      <c r="BN113" s="23">
        <v>0.69892473118279574</v>
      </c>
      <c r="BR113" s="23">
        <v>0.62814070351758799</v>
      </c>
      <c r="BS113" s="23">
        <v>0.54418604651162794</v>
      </c>
      <c r="BT113" s="23">
        <v>0.67493112947658407</v>
      </c>
      <c r="BU113" s="23">
        <v>0.56756756756756754</v>
      </c>
      <c r="BV113" s="23">
        <v>0.71875</v>
      </c>
      <c r="BW113" s="23">
        <v>0.16279069767441862</v>
      </c>
      <c r="CA113" s="23">
        <v>0.53107344632768361</v>
      </c>
      <c r="CB113" s="23">
        <v>0.68666666666666665</v>
      </c>
      <c r="CC113" s="23">
        <v>0.68309859154929575</v>
      </c>
      <c r="CD113" s="23">
        <v>0.64341085271317833</v>
      </c>
      <c r="CE113" s="23">
        <v>0.59259259259259256</v>
      </c>
      <c r="CF113" s="23">
        <v>0.53846153846153844</v>
      </c>
      <c r="CK113" s="23">
        <v>9.0090090090090089E-3</v>
      </c>
      <c r="CL113" s="23">
        <v>4.5454545454545456E-2</v>
      </c>
      <c r="CM113" s="23">
        <v>0.30769230769230771</v>
      </c>
      <c r="CN113" s="23">
        <v>0.44</v>
      </c>
      <c r="CO113" s="23">
        <v>0.14814814814814814</v>
      </c>
      <c r="CP113" s="23">
        <v>0.2857142857142857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0]!Main">
                <anchor moveWithCells="1" sizeWithCells="1">
                  <from>
                    <xdr:col>95</xdr:col>
                    <xdr:colOff>247650</xdr:colOff>
                    <xdr:row>13</xdr:row>
                    <xdr:rowOff>180975</xdr:rowOff>
                  </from>
                  <to>
                    <xdr:col>96</xdr:col>
                    <xdr:colOff>1343025</xdr:colOff>
                    <xdr:row>16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 tint="0.59999389629810485"/>
  </sheetPr>
  <dimension ref="A1:AF108"/>
  <sheetViews>
    <sheetView showGridLines="0" tabSelected="1" topLeftCell="A4" workbookViewId="0">
      <selection activeCell="F32" sqref="F32"/>
    </sheetView>
  </sheetViews>
  <sheetFormatPr defaultRowHeight="15" x14ac:dyDescent="0.25"/>
  <cols>
    <col min="1" max="1" width="19.42578125" customWidth="1"/>
    <col min="2" max="2" width="13.140625" bestFit="1" customWidth="1"/>
    <col min="3" max="3" width="13.140625" customWidth="1"/>
    <col min="7" max="7" width="4" customWidth="1"/>
    <col min="8" max="8" width="13.140625" bestFit="1" customWidth="1"/>
    <col min="9" max="9" width="13.140625" customWidth="1"/>
    <col min="13" max="13" width="4.85546875" customWidth="1"/>
    <col min="14" max="15" width="13.140625" style="114" customWidth="1"/>
    <col min="16" max="17" width="9.140625" style="114"/>
    <col min="18" max="19" width="13.140625" style="114" customWidth="1"/>
    <col min="20" max="22" width="9.140625" style="114"/>
    <col min="23" max="23" width="4" style="114" customWidth="1"/>
    <col min="24" max="25" width="13.140625" style="114" customWidth="1"/>
    <col min="26" max="27" width="9.140625" style="114"/>
    <col min="28" max="29" width="13.140625" style="114" customWidth="1"/>
    <col min="30" max="32" width="9.140625" style="114"/>
  </cols>
  <sheetData>
    <row r="1" spans="1:32" x14ac:dyDescent="0.25">
      <c r="B1" s="235" t="s">
        <v>128</v>
      </c>
      <c r="C1" s="235"/>
      <c r="D1" s="235"/>
      <c r="E1" s="235"/>
      <c r="F1" s="235"/>
      <c r="H1" s="235" t="s">
        <v>127</v>
      </c>
      <c r="I1" s="235"/>
      <c r="J1" s="235"/>
      <c r="K1" s="235"/>
      <c r="L1" s="235"/>
      <c r="N1" s="235" t="s">
        <v>128</v>
      </c>
      <c r="O1" s="235"/>
      <c r="P1" s="235"/>
      <c r="Q1" s="235"/>
      <c r="R1" s="235"/>
      <c r="S1" s="235"/>
      <c r="T1" s="235"/>
      <c r="U1" s="235"/>
      <c r="V1" s="235"/>
      <c r="X1" s="235" t="s">
        <v>139</v>
      </c>
      <c r="Y1" s="235"/>
      <c r="Z1" s="235"/>
      <c r="AA1" s="235"/>
      <c r="AB1" s="235"/>
      <c r="AC1" s="235"/>
      <c r="AD1" s="235"/>
      <c r="AE1" s="235"/>
      <c r="AF1" s="235"/>
    </row>
    <row r="2" spans="1:32" x14ac:dyDescent="0.25">
      <c r="B2" s="236" t="s">
        <v>137</v>
      </c>
      <c r="C2" s="236"/>
      <c r="D2" s="236"/>
      <c r="E2" s="236"/>
      <c r="F2" s="236"/>
      <c r="H2" s="236" t="s">
        <v>137</v>
      </c>
      <c r="I2" s="236"/>
      <c r="J2" s="236"/>
      <c r="K2" s="236"/>
      <c r="L2" s="236"/>
      <c r="N2" s="236" t="s">
        <v>136</v>
      </c>
      <c r="O2" s="236"/>
      <c r="P2" s="236"/>
      <c r="Q2" s="236"/>
      <c r="R2" s="227"/>
      <c r="S2" s="236" t="s">
        <v>135</v>
      </c>
      <c r="T2" s="236"/>
      <c r="U2" s="236"/>
      <c r="V2" s="236"/>
      <c r="X2" s="236" t="s">
        <v>136</v>
      </c>
      <c r="Y2" s="236"/>
      <c r="Z2" s="236"/>
      <c r="AA2" s="236"/>
      <c r="AB2" s="227"/>
      <c r="AC2" s="236" t="s">
        <v>135</v>
      </c>
      <c r="AD2" s="236"/>
      <c r="AE2" s="236"/>
      <c r="AF2" s="236"/>
    </row>
    <row r="3" spans="1:32" s="23" customFormat="1" x14ac:dyDescent="0.25">
      <c r="A3" s="69"/>
      <c r="B3" s="70">
        <v>0</v>
      </c>
      <c r="C3" s="70">
        <v>0.25</v>
      </c>
      <c r="D3" s="71">
        <v>0.5</v>
      </c>
      <c r="E3" s="71">
        <v>0.75</v>
      </c>
      <c r="F3" s="71">
        <v>1</v>
      </c>
      <c r="H3" s="70">
        <v>0</v>
      </c>
      <c r="I3" s="70">
        <v>0.25</v>
      </c>
      <c r="J3" s="71">
        <v>0.5</v>
      </c>
      <c r="K3" s="71">
        <v>0.75</v>
      </c>
      <c r="L3" s="71">
        <v>1</v>
      </c>
      <c r="N3" s="70">
        <v>-1</v>
      </c>
      <c r="O3" s="71">
        <v>-0.75</v>
      </c>
      <c r="P3" s="71">
        <v>-0.5</v>
      </c>
      <c r="Q3" s="71">
        <v>-0.25</v>
      </c>
      <c r="R3" s="70">
        <v>0</v>
      </c>
      <c r="S3" s="70">
        <v>0.25</v>
      </c>
      <c r="T3" s="71">
        <v>0.5</v>
      </c>
      <c r="U3" s="71">
        <v>0.75</v>
      </c>
      <c r="V3" s="71">
        <v>1</v>
      </c>
      <c r="X3" s="70">
        <v>-1</v>
      </c>
      <c r="Y3" s="71">
        <v>-0.75</v>
      </c>
      <c r="Z3" s="71">
        <v>-0.5</v>
      </c>
      <c r="AA3" s="71">
        <v>-0.25</v>
      </c>
      <c r="AB3" s="70">
        <v>0</v>
      </c>
      <c r="AC3" s="70">
        <v>0.25</v>
      </c>
      <c r="AD3" s="71">
        <v>0.5</v>
      </c>
      <c r="AE3" s="71">
        <v>0.75</v>
      </c>
      <c r="AF3" s="71">
        <v>1</v>
      </c>
    </row>
    <row r="4" spans="1:32" x14ac:dyDescent="0.25">
      <c r="A4" s="51" t="s">
        <v>67</v>
      </c>
      <c r="B4" s="64">
        <f>AVERAGE(B9:B1008)</f>
        <v>6.6148388904303732E-2</v>
      </c>
      <c r="C4" s="64">
        <f t="shared" ref="C4:F4" si="0">AVERAGE(C9:C1008)</f>
        <v>5.0387183466714419E-2</v>
      </c>
      <c r="D4" s="64">
        <f t="shared" si="0"/>
        <v>3.3209431302081482E-2</v>
      </c>
      <c r="E4" s="64">
        <f t="shared" si="0"/>
        <v>1.6594345400479479E-2</v>
      </c>
      <c r="F4" s="64">
        <f t="shared" si="0"/>
        <v>2.8094920457655081E-4</v>
      </c>
      <c r="H4" s="64">
        <f>AVERAGE(H9:H1008)</f>
        <v>0.78211456240718913</v>
      </c>
      <c r="I4" s="64">
        <f t="shared" ref="I4:L4" si="1">AVERAGE(I9:I1008)</f>
        <v>0.68100599368609738</v>
      </c>
      <c r="J4" s="64">
        <f t="shared" si="1"/>
        <v>0.57938982390586991</v>
      </c>
      <c r="K4" s="64">
        <f t="shared" si="1"/>
        <v>0.46463574323215745</v>
      </c>
      <c r="L4" s="64">
        <f t="shared" si="1"/>
        <v>0.35103627567438489</v>
      </c>
      <c r="N4" s="64">
        <f>AVERAGE(N9:N1008)</f>
        <v>0.33121433693461133</v>
      </c>
      <c r="O4" s="64">
        <f t="shared" ref="O4:Q4" si="2">AVERAGE(O9:O1008)</f>
        <v>0.2464359969200289</v>
      </c>
      <c r="P4" s="64">
        <f t="shared" si="2"/>
        <v>0.17391214212527153</v>
      </c>
      <c r="Q4" s="64">
        <f t="shared" si="2"/>
        <v>0.11548680552374824</v>
      </c>
      <c r="R4" s="64">
        <f>AVERAGE(R9:R1008)</f>
        <v>6.6148388904303732E-2</v>
      </c>
      <c r="S4" s="64">
        <f t="shared" ref="S4:V4" si="3">AVERAGE(S9:S1008)</f>
        <v>5.5343125173241609E-2</v>
      </c>
      <c r="T4" s="64">
        <f t="shared" si="3"/>
        <v>4.4022607863542083E-2</v>
      </c>
      <c r="U4" s="64">
        <f t="shared" si="3"/>
        <v>3.3621504056296457E-2</v>
      </c>
      <c r="V4" s="64">
        <f t="shared" si="3"/>
        <v>2.2928452919653015E-2</v>
      </c>
      <c r="X4" s="228">
        <f>AVERAGE(X9:X1008)</f>
        <v>233.46</v>
      </c>
      <c r="Y4" s="228">
        <f t="shared" ref="Y4:AA4" si="4">AVERAGE(Y9:Y1008)</f>
        <v>177.13</v>
      </c>
      <c r="Z4" s="228">
        <f t="shared" si="4"/>
        <v>127.2</v>
      </c>
      <c r="AA4" s="228">
        <f t="shared" si="4"/>
        <v>85.82</v>
      </c>
      <c r="AB4" s="228">
        <f>AVERAGE(AB9:AB1008)</f>
        <v>49.81</v>
      </c>
      <c r="AC4" s="228">
        <f t="shared" ref="AC4:AF4" si="5">AVERAGE(AC9:AC1008)</f>
        <v>41.77</v>
      </c>
      <c r="AD4" s="228">
        <f t="shared" si="5"/>
        <v>33.299999999999997</v>
      </c>
      <c r="AE4" s="228">
        <f t="shared" si="5"/>
        <v>25.49</v>
      </c>
      <c r="AF4" s="228">
        <f t="shared" si="5"/>
        <v>17.41</v>
      </c>
    </row>
    <row r="5" spans="1:32" ht="15.75" customHeight="1" x14ac:dyDescent="0.25">
      <c r="A5" s="23" t="s">
        <v>38</v>
      </c>
      <c r="B5" s="65">
        <f>_xlfn.PERCENTILE.INC(B9:B1002,alpha/2)</f>
        <v>5.0461545516112649E-2</v>
      </c>
      <c r="C5" s="65">
        <f>_xlfn.PERCENTILE.INC(C9:C1002,alpha/2)</f>
        <v>3.8080876713242402E-2</v>
      </c>
      <c r="D5" s="65">
        <f>_xlfn.PERCENTILE.INC(D9:D1002,alpha/2)</f>
        <v>2.1043117196144198E-2</v>
      </c>
      <c r="E5" s="65">
        <f>_xlfn.PERCENTILE.INC(E9:E1002,alpha/2)</f>
        <v>8.01868918329556E-3</v>
      </c>
      <c r="F5" s="65">
        <f>_xlfn.PERCENTILE.INC(F9:F1002,alpha/2)</f>
        <v>0</v>
      </c>
      <c r="H5" s="65">
        <f>_xlfn.PERCENTILE.INC(H9:H1002,alpha/2)</f>
        <v>0.64301801801801795</v>
      </c>
      <c r="I5" s="65">
        <f>_xlfn.PERCENTILE.INC(I9:I1002,alpha/2)</f>
        <v>0.52631578947368418</v>
      </c>
      <c r="J5" s="65">
        <f>_xlfn.PERCENTILE.INC(J9:J1002,alpha/2)</f>
        <v>0.41976744186046511</v>
      </c>
      <c r="K5" s="65">
        <f>_xlfn.PERCENTILE.INC(K9:K1002,alpha/2)</f>
        <v>0.27385365853658539</v>
      </c>
      <c r="L5" s="65">
        <f>_xlfn.PERCENTILE.INC(L9:L1002,alpha/2)</f>
        <v>0.19596153846153846</v>
      </c>
      <c r="N5" s="65">
        <f t="shared" ref="N5:V5" si="6">_xlfn.PERCENTILE.INC(N9:N1002,alpha/2)</f>
        <v>0.28889014185685674</v>
      </c>
      <c r="O5" s="65">
        <f t="shared" si="6"/>
        <v>0.21071109322897588</v>
      </c>
      <c r="P5" s="65">
        <f t="shared" si="6"/>
        <v>0.14235513482501433</v>
      </c>
      <c r="Q5" s="65">
        <f t="shared" si="6"/>
        <v>9.4998569778007108E-2</v>
      </c>
      <c r="R5" s="65">
        <f t="shared" si="6"/>
        <v>5.0461545516112649E-2</v>
      </c>
      <c r="S5" s="65">
        <f t="shared" si="6"/>
        <v>3.9300000000000002E-2</v>
      </c>
      <c r="T5" s="65">
        <f t="shared" si="6"/>
        <v>3.0184484389782402E-2</v>
      </c>
      <c r="U5" s="65">
        <f t="shared" si="6"/>
        <v>2.1290052979006716E-2</v>
      </c>
      <c r="V5" s="65">
        <f t="shared" si="6"/>
        <v>1.244836742722266E-2</v>
      </c>
      <c r="X5" s="229">
        <f t="shared" ref="X5:AF5" si="7">_xlfn.PERCENTILE.INC(X9:X1002,alpha/2)</f>
        <v>203.42500000000001</v>
      </c>
      <c r="Y5" s="229">
        <f t="shared" si="7"/>
        <v>149.42500000000001</v>
      </c>
      <c r="Z5" s="229">
        <f t="shared" si="7"/>
        <v>104.47499999999999</v>
      </c>
      <c r="AA5" s="229">
        <f t="shared" si="7"/>
        <v>71.474999999999994</v>
      </c>
      <c r="AB5" s="229">
        <f t="shared" si="7"/>
        <v>38</v>
      </c>
      <c r="AC5" s="229">
        <f t="shared" si="7"/>
        <v>30</v>
      </c>
      <c r="AD5" s="229">
        <f t="shared" si="7"/>
        <v>22.475000000000001</v>
      </c>
      <c r="AE5" s="229">
        <f t="shared" si="7"/>
        <v>16</v>
      </c>
      <c r="AF5" s="229">
        <f t="shared" si="7"/>
        <v>9.4749999999999996</v>
      </c>
    </row>
    <row r="6" spans="1:32" s="114" customFormat="1" ht="15.75" customHeight="1" x14ac:dyDescent="0.25">
      <c r="A6" s="23" t="s">
        <v>39</v>
      </c>
      <c r="B6" s="65">
        <f>_xlfn.PERCENTILE.INC(B9:B1002,1-alpha/2)</f>
        <v>8.4978348048796892E-2</v>
      </c>
      <c r="C6" s="65">
        <f>_xlfn.PERCENTILE.INC(C9:C1002,1-alpha/2)</f>
        <v>6.3382467569762957E-2</v>
      </c>
      <c r="D6" s="65">
        <f>_xlfn.PERCENTILE.INC(D9:D1002,1-alpha/2)</f>
        <v>4.4615043921163354E-2</v>
      </c>
      <c r="E6" s="65">
        <f>_xlfn.PERCENTILE.INC(E9:E1002,1-alpha/2)</f>
        <v>2.577874380999624E-2</v>
      </c>
      <c r="F6" s="65">
        <f>_xlfn.PERCENTILE.INC(F9:F1002,1-alpha/2)</f>
        <v>2.0813397129186492E-3</v>
      </c>
      <c r="H6" s="65">
        <f>_xlfn.PERCENTILE.INC(H9:H1002,1-alpha/2)</f>
        <v>0.90285208497246261</v>
      </c>
      <c r="I6" s="65">
        <f>_xlfn.PERCENTILE.INC(I9:I1002,1-alpha/2)</f>
        <v>0.83683333333333332</v>
      </c>
      <c r="J6" s="65">
        <f>_xlfn.PERCENTILE.INC(J9:J1002,1-alpha/2)</f>
        <v>0.72811185870479389</v>
      </c>
      <c r="K6" s="65">
        <f>_xlfn.PERCENTILE.INC(K9:K1002,1-alpha/2)</f>
        <v>0.62295258620689653</v>
      </c>
      <c r="L6" s="65">
        <f>_xlfn.PERCENTILE.INC(L9:L1002,1-alpha/2)</f>
        <v>0.5</v>
      </c>
      <c r="N6" s="65">
        <f t="shared" ref="N6:V6" si="8">_xlfn.PERCENTILE.INC(N9:N1002,1-alpha/2)</f>
        <v>0.36731310151727914</v>
      </c>
      <c r="O6" s="65">
        <f t="shared" si="8"/>
        <v>0.2806334724001065</v>
      </c>
      <c r="P6" s="65">
        <f t="shared" si="8"/>
        <v>0.20497026450681466</v>
      </c>
      <c r="Q6" s="65">
        <f t="shared" si="8"/>
        <v>0.1416097372075632</v>
      </c>
      <c r="R6" s="65">
        <f t="shared" si="8"/>
        <v>8.4978348048796892E-2</v>
      </c>
      <c r="S6" s="65">
        <f t="shared" si="8"/>
        <v>7.1053677386272066E-2</v>
      </c>
      <c r="T6" s="65">
        <f t="shared" si="8"/>
        <v>5.9202148527239172E-2</v>
      </c>
      <c r="U6" s="65">
        <f t="shared" si="8"/>
        <v>4.632151539439866E-2</v>
      </c>
      <c r="V6" s="65">
        <f t="shared" si="8"/>
        <v>3.4182052058111374E-2</v>
      </c>
      <c r="X6" s="229">
        <f t="shared" ref="X6:AF6" si="9">_xlfn.PERCENTILE.INC(X9:X1002,1-alpha/2)</f>
        <v>259.52499999999998</v>
      </c>
      <c r="Y6" s="229">
        <f t="shared" si="9"/>
        <v>203.67499999999995</v>
      </c>
      <c r="Z6" s="229">
        <f t="shared" si="9"/>
        <v>150.52499999999998</v>
      </c>
      <c r="AA6" s="229">
        <f t="shared" si="9"/>
        <v>106.72499999999992</v>
      </c>
      <c r="AB6" s="229">
        <f t="shared" si="9"/>
        <v>63.624999999999957</v>
      </c>
      <c r="AC6" s="229">
        <f t="shared" si="9"/>
        <v>52.524999999999991</v>
      </c>
      <c r="AD6" s="229">
        <f t="shared" si="9"/>
        <v>44.524999999999991</v>
      </c>
      <c r="AE6" s="229">
        <f t="shared" si="9"/>
        <v>36.049999999999983</v>
      </c>
      <c r="AF6" s="229">
        <f t="shared" si="9"/>
        <v>26</v>
      </c>
    </row>
    <row r="7" spans="1:32" x14ac:dyDescent="0.25">
      <c r="A7" s="23" t="s">
        <v>44</v>
      </c>
      <c r="B7" s="130">
        <f t="shared" ref="B7:F7" si="10">B4-B5</f>
        <v>1.5686843388191082E-2</v>
      </c>
      <c r="C7" s="130">
        <f t="shared" si="10"/>
        <v>1.2306306753472017E-2</v>
      </c>
      <c r="D7" s="130">
        <f t="shared" si="10"/>
        <v>1.2166314105937284E-2</v>
      </c>
      <c r="E7" s="130">
        <f t="shared" si="10"/>
        <v>8.5756562171839194E-3</v>
      </c>
      <c r="F7" s="130">
        <f t="shared" si="10"/>
        <v>2.8094920457655081E-4</v>
      </c>
      <c r="G7" s="6"/>
      <c r="H7" s="130">
        <f t="shared" ref="H7:L7" si="11">H4-H5</f>
        <v>0.13909654438917118</v>
      </c>
      <c r="I7" s="130">
        <f t="shared" si="11"/>
        <v>0.1546902042124132</v>
      </c>
      <c r="J7" s="130">
        <f t="shared" si="11"/>
        <v>0.1596223820454048</v>
      </c>
      <c r="K7" s="130">
        <f t="shared" si="11"/>
        <v>0.19078208469557206</v>
      </c>
      <c r="L7" s="130">
        <f t="shared" si="11"/>
        <v>0.15507473721284643</v>
      </c>
      <c r="M7" s="6"/>
      <c r="N7" s="130">
        <f t="shared" ref="N7:Q7" si="12">N4-N5</f>
        <v>4.2324195077754589E-2</v>
      </c>
      <c r="O7" s="130">
        <f t="shared" si="12"/>
        <v>3.5724903691053023E-2</v>
      </c>
      <c r="P7" s="130">
        <f t="shared" si="12"/>
        <v>3.1557007300257206E-2</v>
      </c>
      <c r="Q7" s="130">
        <f t="shared" si="12"/>
        <v>2.0488235745741129E-2</v>
      </c>
      <c r="R7" s="130">
        <f t="shared" ref="R7:V7" si="13">R4-R5</f>
        <v>1.5686843388191082E-2</v>
      </c>
      <c r="S7" s="130">
        <f t="shared" si="13"/>
        <v>1.6043125173241607E-2</v>
      </c>
      <c r="T7" s="130">
        <f t="shared" si="13"/>
        <v>1.3838123473759682E-2</v>
      </c>
      <c r="U7" s="130">
        <f t="shared" si="13"/>
        <v>1.2331451077289741E-2</v>
      </c>
      <c r="V7" s="130">
        <f t="shared" si="13"/>
        <v>1.0480085492430355E-2</v>
      </c>
      <c r="W7" s="6"/>
      <c r="X7" s="230">
        <f t="shared" ref="X7:AF7" si="14">X4-X5</f>
        <v>30.034999999999997</v>
      </c>
      <c r="Y7" s="230">
        <f t="shared" si="14"/>
        <v>27.704999999999984</v>
      </c>
      <c r="Z7" s="230">
        <f t="shared" si="14"/>
        <v>22.725000000000009</v>
      </c>
      <c r="AA7" s="230">
        <f t="shared" si="14"/>
        <v>14.344999999999999</v>
      </c>
      <c r="AB7" s="230">
        <f t="shared" si="14"/>
        <v>11.810000000000002</v>
      </c>
      <c r="AC7" s="230">
        <f t="shared" si="14"/>
        <v>11.770000000000003</v>
      </c>
      <c r="AD7" s="230">
        <f t="shared" si="14"/>
        <v>10.824999999999996</v>
      </c>
      <c r="AE7" s="230">
        <f t="shared" si="14"/>
        <v>9.4899999999999984</v>
      </c>
      <c r="AF7" s="230">
        <f t="shared" si="14"/>
        <v>7.9350000000000005</v>
      </c>
    </row>
    <row r="8" spans="1:32" s="114" customFormat="1" x14ac:dyDescent="0.25">
      <c r="A8" s="69" t="s">
        <v>45</v>
      </c>
      <c r="B8" s="66">
        <f t="shared" ref="B8:F8" si="15">B6-B4</f>
        <v>1.8829959144493161E-2</v>
      </c>
      <c r="C8" s="66">
        <f t="shared" si="15"/>
        <v>1.2995284103048538E-2</v>
      </c>
      <c r="D8" s="66">
        <f t="shared" si="15"/>
        <v>1.1405612619081872E-2</v>
      </c>
      <c r="E8" s="66">
        <f t="shared" si="15"/>
        <v>9.1843984095167606E-3</v>
      </c>
      <c r="F8" s="66">
        <f t="shared" si="15"/>
        <v>1.8003905083420985E-3</v>
      </c>
      <c r="G8" s="27"/>
      <c r="H8" s="66">
        <f t="shared" ref="H8:L8" si="16">H6-H4</f>
        <v>0.12073752256527348</v>
      </c>
      <c r="I8" s="66">
        <f t="shared" si="16"/>
        <v>0.15582733964723594</v>
      </c>
      <c r="J8" s="66">
        <f t="shared" si="16"/>
        <v>0.14872203479892399</v>
      </c>
      <c r="K8" s="66">
        <f t="shared" si="16"/>
        <v>0.15831684297473908</v>
      </c>
      <c r="L8" s="66">
        <f t="shared" si="16"/>
        <v>0.14896372432561511</v>
      </c>
      <c r="M8" s="27"/>
      <c r="N8" s="66">
        <f t="shared" ref="N8:Q8" si="17">N6-N4</f>
        <v>3.6098764582667808E-2</v>
      </c>
      <c r="O8" s="66">
        <f t="shared" si="17"/>
        <v>3.4197475480077594E-2</v>
      </c>
      <c r="P8" s="66">
        <f t="shared" si="17"/>
        <v>3.1058122381543124E-2</v>
      </c>
      <c r="Q8" s="66">
        <f t="shared" si="17"/>
        <v>2.6122931683814965E-2</v>
      </c>
      <c r="R8" s="66">
        <f t="shared" ref="R8:V8" si="18">R6-R4</f>
        <v>1.8829959144493161E-2</v>
      </c>
      <c r="S8" s="66">
        <f t="shared" si="18"/>
        <v>1.5710552213030457E-2</v>
      </c>
      <c r="T8" s="66">
        <f t="shared" si="18"/>
        <v>1.5179540663697089E-2</v>
      </c>
      <c r="U8" s="66">
        <f t="shared" si="18"/>
        <v>1.2700011338102203E-2</v>
      </c>
      <c r="V8" s="66">
        <f t="shared" si="18"/>
        <v>1.1253599138458359E-2</v>
      </c>
      <c r="W8" s="27"/>
      <c r="X8" s="231">
        <f t="shared" ref="X8:AF8" si="19">X6-X4</f>
        <v>26.064999999999969</v>
      </c>
      <c r="Y8" s="231">
        <f t="shared" si="19"/>
        <v>26.544999999999959</v>
      </c>
      <c r="Z8" s="231">
        <f t="shared" si="19"/>
        <v>23.324999999999974</v>
      </c>
      <c r="AA8" s="231">
        <f t="shared" si="19"/>
        <v>20.90499999999993</v>
      </c>
      <c r="AB8" s="231">
        <f t="shared" si="19"/>
        <v>13.814999999999955</v>
      </c>
      <c r="AC8" s="231">
        <f t="shared" si="19"/>
        <v>10.754999999999988</v>
      </c>
      <c r="AD8" s="231">
        <f t="shared" si="19"/>
        <v>11.224999999999994</v>
      </c>
      <c r="AE8" s="231">
        <f t="shared" si="19"/>
        <v>10.559999999999985</v>
      </c>
      <c r="AF8" s="231">
        <f t="shared" si="19"/>
        <v>8.59</v>
      </c>
    </row>
    <row r="9" spans="1:32" x14ac:dyDescent="0.25">
      <c r="B9" s="72">
        <v>7.4607329842931933E-2</v>
      </c>
      <c r="C9" s="72">
        <v>5.1181102362204724E-2</v>
      </c>
      <c r="D9" s="72">
        <v>3.5294117647058823E-2</v>
      </c>
      <c r="E9" s="72">
        <v>1.6927083333333332E-2</v>
      </c>
      <c r="F9" s="72">
        <v>0</v>
      </c>
      <c r="H9" s="72">
        <v>0.80487804878048785</v>
      </c>
      <c r="I9" s="72">
        <v>0.69047619047619047</v>
      </c>
      <c r="J9" s="72">
        <v>0.7</v>
      </c>
      <c r="K9" s="72">
        <v>0.58974358974358976</v>
      </c>
      <c r="L9" s="72">
        <v>0.46511627906976744</v>
      </c>
      <c r="N9" s="72">
        <v>0.34545454545454546</v>
      </c>
      <c r="O9" s="72">
        <v>0.26522327469553453</v>
      </c>
      <c r="P9" s="72">
        <v>0.18582887700534759</v>
      </c>
      <c r="Q9" s="72">
        <v>0.1271523178807947</v>
      </c>
      <c r="R9" s="72">
        <v>7.4607329842931933E-2</v>
      </c>
      <c r="S9" s="72">
        <v>6.2176165803108807E-2</v>
      </c>
      <c r="T9" s="72">
        <v>5.8290155440414507E-2</v>
      </c>
      <c r="U9" s="72">
        <v>4.1775456919060053E-2</v>
      </c>
      <c r="V9" s="72">
        <v>3.0065359477124184E-2</v>
      </c>
      <c r="X9" s="232">
        <v>247</v>
      </c>
      <c r="Y9" s="232">
        <v>196</v>
      </c>
      <c r="Z9" s="232">
        <v>139</v>
      </c>
      <c r="AA9" s="232">
        <v>96</v>
      </c>
      <c r="AB9" s="232">
        <v>57</v>
      </c>
      <c r="AC9" s="232">
        <v>48</v>
      </c>
      <c r="AD9" s="232">
        <v>45</v>
      </c>
      <c r="AE9" s="232">
        <v>32</v>
      </c>
      <c r="AF9" s="232">
        <v>23</v>
      </c>
    </row>
    <row r="10" spans="1:32" x14ac:dyDescent="0.25">
      <c r="B10" s="72">
        <v>6.1058344640434192E-2</v>
      </c>
      <c r="C10" s="72">
        <v>4.3419267299864311E-2</v>
      </c>
      <c r="D10" s="72">
        <v>2.7063599458728011E-2</v>
      </c>
      <c r="E10" s="72">
        <v>1.2162162162162163E-2</v>
      </c>
      <c r="F10" s="72">
        <v>0</v>
      </c>
      <c r="H10" s="72">
        <v>0.7567567567567568</v>
      </c>
      <c r="I10" s="72">
        <v>0.74285714285714288</v>
      </c>
      <c r="J10" s="72">
        <v>0.6</v>
      </c>
      <c r="K10" s="72">
        <v>0.39393939393939392</v>
      </c>
      <c r="L10" s="72">
        <v>0.31428571428571428</v>
      </c>
      <c r="N10" s="72">
        <v>0.32997118155619598</v>
      </c>
      <c r="O10" s="72">
        <v>0.25779036827195467</v>
      </c>
      <c r="P10" s="72">
        <v>0.18982118294360384</v>
      </c>
      <c r="Q10" s="72">
        <v>0.12754409769335143</v>
      </c>
      <c r="R10" s="72">
        <v>6.1058344640434192E-2</v>
      </c>
      <c r="S10" s="72">
        <v>4.7106325706594884E-2</v>
      </c>
      <c r="T10" s="72">
        <v>3.3602150537634407E-2</v>
      </c>
      <c r="U10" s="72">
        <v>2.5537634408602152E-2</v>
      </c>
      <c r="V10" s="72">
        <v>1.3386880856760375E-2</v>
      </c>
      <c r="X10" s="232">
        <v>229</v>
      </c>
      <c r="Y10" s="232">
        <v>182</v>
      </c>
      <c r="Z10" s="232">
        <v>138</v>
      </c>
      <c r="AA10" s="232">
        <v>94</v>
      </c>
      <c r="AB10" s="232">
        <v>45</v>
      </c>
      <c r="AC10" s="232">
        <v>35</v>
      </c>
      <c r="AD10" s="232">
        <v>25</v>
      </c>
      <c r="AE10" s="232">
        <v>19</v>
      </c>
      <c r="AF10" s="232">
        <v>10</v>
      </c>
    </row>
    <row r="11" spans="1:32" x14ac:dyDescent="0.25">
      <c r="B11" s="72">
        <v>6.8965517241379309E-2</v>
      </c>
      <c r="C11" s="72">
        <v>5.1655629139072845E-2</v>
      </c>
      <c r="D11" s="72">
        <v>2.3809523809523808E-2</v>
      </c>
      <c r="E11" s="72">
        <v>1.0526315789473684E-2</v>
      </c>
      <c r="F11" s="72">
        <v>0</v>
      </c>
      <c r="H11" s="72">
        <v>0.79411764705882348</v>
      </c>
      <c r="I11" s="72">
        <v>0.67647058823529416</v>
      </c>
      <c r="J11" s="72">
        <v>0.54545454545454541</v>
      </c>
      <c r="K11" s="72">
        <v>0.44827586206896552</v>
      </c>
      <c r="L11" s="72">
        <v>0.29032258064516131</v>
      </c>
      <c r="N11" s="72">
        <v>0.33186490455212925</v>
      </c>
      <c r="O11" s="72">
        <v>0.26062322946175637</v>
      </c>
      <c r="P11" s="72">
        <v>0.18294360385144429</v>
      </c>
      <c r="Q11" s="72">
        <v>0.12651413189771199</v>
      </c>
      <c r="R11" s="72">
        <v>6.8965517241379309E-2</v>
      </c>
      <c r="S11" s="72">
        <v>5.8900523560209424E-2</v>
      </c>
      <c r="T11" s="72">
        <v>4.3363994743758211E-2</v>
      </c>
      <c r="U11" s="72">
        <v>3.1537450722733243E-2</v>
      </c>
      <c r="V11" s="72">
        <v>1.8372703412073491E-2</v>
      </c>
      <c r="X11" s="232">
        <v>226</v>
      </c>
      <c r="Y11" s="232">
        <v>184</v>
      </c>
      <c r="Z11" s="232">
        <v>133</v>
      </c>
      <c r="AA11" s="232">
        <v>94</v>
      </c>
      <c r="AB11" s="232">
        <v>52</v>
      </c>
      <c r="AC11" s="232">
        <v>45</v>
      </c>
      <c r="AD11" s="232">
        <v>33</v>
      </c>
      <c r="AE11" s="232">
        <v>24</v>
      </c>
      <c r="AF11" s="232">
        <v>14</v>
      </c>
    </row>
    <row r="12" spans="1:32" x14ac:dyDescent="0.25">
      <c r="B12" s="72">
        <v>5.0531914893617018E-2</v>
      </c>
      <c r="C12" s="72">
        <v>3.8615179760319571E-2</v>
      </c>
      <c r="D12" s="72">
        <v>2.4064171122994651E-2</v>
      </c>
      <c r="E12" s="72">
        <v>1.4725568942436412E-2</v>
      </c>
      <c r="F12" s="72">
        <v>0</v>
      </c>
      <c r="H12" s="72">
        <v>0.66666666666666663</v>
      </c>
      <c r="I12" s="72">
        <v>0.60606060606060608</v>
      </c>
      <c r="J12" s="72">
        <v>0.48648648648648651</v>
      </c>
      <c r="K12" s="72">
        <v>0.51515151515151514</v>
      </c>
      <c r="L12" s="72">
        <v>0.48484848484848486</v>
      </c>
      <c r="N12" s="72">
        <v>0.33712660028449504</v>
      </c>
      <c r="O12" s="72">
        <v>0.23521320495185694</v>
      </c>
      <c r="P12" s="72">
        <v>0.17320703653585928</v>
      </c>
      <c r="Q12" s="72">
        <v>0.10752688172043011</v>
      </c>
      <c r="R12" s="72">
        <v>5.0531914893617018E-2</v>
      </c>
      <c r="S12" s="72">
        <v>3.8666666666666669E-2</v>
      </c>
      <c r="T12" s="72">
        <v>3.0463576158940398E-2</v>
      </c>
      <c r="U12" s="72">
        <v>2.3872679045092837E-2</v>
      </c>
      <c r="V12" s="72">
        <v>1.5936254980079681E-2</v>
      </c>
      <c r="X12" s="232">
        <v>237</v>
      </c>
      <c r="Y12" s="232">
        <v>171</v>
      </c>
      <c r="Z12" s="232">
        <v>128</v>
      </c>
      <c r="AA12" s="232">
        <v>80</v>
      </c>
      <c r="AB12" s="232">
        <v>38</v>
      </c>
      <c r="AC12" s="232">
        <v>29</v>
      </c>
      <c r="AD12" s="232">
        <v>23</v>
      </c>
      <c r="AE12" s="232">
        <v>18</v>
      </c>
      <c r="AF12" s="232">
        <v>12</v>
      </c>
    </row>
    <row r="13" spans="1:32" x14ac:dyDescent="0.25">
      <c r="B13" s="72">
        <v>8.2432432432432437E-2</v>
      </c>
      <c r="C13" s="72">
        <v>6.3513513513513517E-2</v>
      </c>
      <c r="D13" s="72">
        <v>4.2119565217391304E-2</v>
      </c>
      <c r="E13" s="72">
        <v>1.9230769230769232E-2</v>
      </c>
      <c r="F13" s="72">
        <v>0</v>
      </c>
      <c r="H13" s="72">
        <v>0.7567567567567568</v>
      </c>
      <c r="I13" s="72">
        <v>0.58974358974358976</v>
      </c>
      <c r="J13" s="72">
        <v>0.51162790697674421</v>
      </c>
      <c r="K13" s="72">
        <v>0.34</v>
      </c>
      <c r="L13" s="72">
        <v>0.2608695652173913</v>
      </c>
      <c r="N13" s="72">
        <v>0.33097595473833097</v>
      </c>
      <c r="O13" s="72">
        <v>0.2517385257301808</v>
      </c>
      <c r="P13" s="72">
        <v>0.20527045769764216</v>
      </c>
      <c r="Q13" s="72">
        <v>0.15143246930422918</v>
      </c>
      <c r="R13" s="72">
        <v>8.2432432432432437E-2</v>
      </c>
      <c r="S13" s="72">
        <v>7.0855614973262038E-2</v>
      </c>
      <c r="T13" s="72">
        <v>6.2666666666666662E-2</v>
      </c>
      <c r="U13" s="72">
        <v>4.3882978723404256E-2</v>
      </c>
      <c r="V13" s="72">
        <v>3.1872509960159362E-2</v>
      </c>
      <c r="X13" s="232">
        <v>234</v>
      </c>
      <c r="Y13" s="232">
        <v>181</v>
      </c>
      <c r="Z13" s="232">
        <v>148</v>
      </c>
      <c r="AA13" s="232">
        <v>111</v>
      </c>
      <c r="AB13" s="232">
        <v>61</v>
      </c>
      <c r="AC13" s="232">
        <v>53</v>
      </c>
      <c r="AD13" s="232">
        <v>47</v>
      </c>
      <c r="AE13" s="232">
        <v>33</v>
      </c>
      <c r="AF13" s="232">
        <v>24</v>
      </c>
    </row>
    <row r="14" spans="1:32" x14ac:dyDescent="0.25">
      <c r="B14" s="72">
        <v>7.1614583333333329E-2</v>
      </c>
      <c r="C14" s="72">
        <v>5.9740259740259739E-2</v>
      </c>
      <c r="D14" s="72">
        <v>3.5110533159947985E-2</v>
      </c>
      <c r="E14" s="72">
        <v>1.1688311688311689E-2</v>
      </c>
      <c r="F14" s="72">
        <v>0</v>
      </c>
      <c r="H14" s="72">
        <v>0.84848484848484851</v>
      </c>
      <c r="I14" s="72">
        <v>0.71875</v>
      </c>
      <c r="J14" s="72">
        <v>0.58064516129032262</v>
      </c>
      <c r="K14" s="72">
        <v>0.41176470588235292</v>
      </c>
      <c r="L14" s="72">
        <v>0.28205128205128205</v>
      </c>
      <c r="N14" s="72">
        <v>0.33381294964028779</v>
      </c>
      <c r="O14" s="72">
        <v>0.26227208976157085</v>
      </c>
      <c r="P14" s="72">
        <v>0.18256130790190736</v>
      </c>
      <c r="Q14" s="72">
        <v>0.11330698287220026</v>
      </c>
      <c r="R14" s="72">
        <v>7.1614583333333329E-2</v>
      </c>
      <c r="S14" s="72">
        <v>5.4973821989528798E-2</v>
      </c>
      <c r="T14" s="72">
        <v>4.1558441558441558E-2</v>
      </c>
      <c r="U14" s="72">
        <v>2.7415143603133161E-2</v>
      </c>
      <c r="V14" s="72">
        <v>1.8205461638491547E-2</v>
      </c>
      <c r="X14" s="232">
        <v>232</v>
      </c>
      <c r="Y14" s="232">
        <v>187</v>
      </c>
      <c r="Z14" s="232">
        <v>134</v>
      </c>
      <c r="AA14" s="232">
        <v>86</v>
      </c>
      <c r="AB14" s="232">
        <v>55</v>
      </c>
      <c r="AC14" s="232">
        <v>42</v>
      </c>
      <c r="AD14" s="232">
        <v>32</v>
      </c>
      <c r="AE14" s="232">
        <v>21</v>
      </c>
      <c r="AF14" s="232">
        <v>14</v>
      </c>
    </row>
    <row r="15" spans="1:32" x14ac:dyDescent="0.25">
      <c r="B15" s="72">
        <v>6.2827225130890049E-2</v>
      </c>
      <c r="C15" s="72">
        <v>4.0364583333333336E-2</v>
      </c>
      <c r="D15" s="72">
        <v>2.734375E-2</v>
      </c>
      <c r="E15" s="72">
        <v>1.4341590612777053E-2</v>
      </c>
      <c r="F15" s="72">
        <v>1.3003901170351106E-3</v>
      </c>
      <c r="H15" s="72">
        <v>0.875</v>
      </c>
      <c r="I15" s="72">
        <v>0.70370370370370372</v>
      </c>
      <c r="J15" s="72">
        <v>0.55555555555555558</v>
      </c>
      <c r="K15" s="72">
        <v>0.37037037037037035</v>
      </c>
      <c r="L15" s="72">
        <v>0.23076923076923078</v>
      </c>
      <c r="N15" s="72">
        <v>0.34191702432045779</v>
      </c>
      <c r="O15" s="72">
        <v>0.24220963172804533</v>
      </c>
      <c r="P15" s="72">
        <v>0.17462482946793997</v>
      </c>
      <c r="Q15" s="72">
        <v>0.12198391420911528</v>
      </c>
      <c r="R15" s="72">
        <v>6.2827225130890049E-2</v>
      </c>
      <c r="S15" s="72">
        <v>4.6692607003891051E-2</v>
      </c>
      <c r="T15" s="72">
        <v>4.1343669250645997E-2</v>
      </c>
      <c r="U15" s="72">
        <v>3.3810143042912875E-2</v>
      </c>
      <c r="V15" s="72">
        <v>2.3285899094437259E-2</v>
      </c>
      <c r="X15" s="232">
        <v>239</v>
      </c>
      <c r="Y15" s="232">
        <v>171</v>
      </c>
      <c r="Z15" s="232">
        <v>128</v>
      </c>
      <c r="AA15" s="232">
        <v>91</v>
      </c>
      <c r="AB15" s="232">
        <v>48</v>
      </c>
      <c r="AC15" s="232">
        <v>36</v>
      </c>
      <c r="AD15" s="232">
        <v>32</v>
      </c>
      <c r="AE15" s="232">
        <v>26</v>
      </c>
      <c r="AF15" s="232">
        <v>18</v>
      </c>
    </row>
    <row r="16" spans="1:32" x14ac:dyDescent="0.25">
      <c r="B16" s="72">
        <v>6.8825910931174086E-2</v>
      </c>
      <c r="C16" s="72">
        <v>5.0340136054421766E-2</v>
      </c>
      <c r="D16" s="72">
        <v>3.5230352303523033E-2</v>
      </c>
      <c r="E16" s="72">
        <v>2.032520325203252E-2</v>
      </c>
      <c r="F16" s="72">
        <v>0</v>
      </c>
      <c r="H16" s="72">
        <v>0.875</v>
      </c>
      <c r="I16" s="72">
        <v>0.68571428571428572</v>
      </c>
      <c r="J16" s="72">
        <v>0.58333333333333337</v>
      </c>
      <c r="K16" s="72">
        <v>0.47058823529411764</v>
      </c>
      <c r="L16" s="72">
        <v>0.31034482758620691</v>
      </c>
      <c r="N16" s="72">
        <v>0.34555712270803951</v>
      </c>
      <c r="O16" s="72">
        <v>0.23194444444444445</v>
      </c>
      <c r="P16" s="72">
        <v>0.16598079561042525</v>
      </c>
      <c r="Q16" s="72">
        <v>0.12043301759133965</v>
      </c>
      <c r="R16" s="72">
        <v>6.8825910931174086E-2</v>
      </c>
      <c r="S16" s="72">
        <v>6.6577896138482029E-2</v>
      </c>
      <c r="T16" s="72">
        <v>4.3941411451398134E-2</v>
      </c>
      <c r="U16" s="72">
        <v>3.0463576158940398E-2</v>
      </c>
      <c r="V16" s="72">
        <v>2.3936170212765957E-2</v>
      </c>
      <c r="X16" s="232">
        <v>245</v>
      </c>
      <c r="Y16" s="232">
        <v>167</v>
      </c>
      <c r="Z16" s="232">
        <v>121</v>
      </c>
      <c r="AA16" s="232">
        <v>89</v>
      </c>
      <c r="AB16" s="232">
        <v>51</v>
      </c>
      <c r="AC16" s="232">
        <v>50</v>
      </c>
      <c r="AD16" s="232">
        <v>33</v>
      </c>
      <c r="AE16" s="232">
        <v>23</v>
      </c>
      <c r="AF16" s="232">
        <v>18</v>
      </c>
    </row>
    <row r="17" spans="2:32" x14ac:dyDescent="0.25">
      <c r="B17" s="72">
        <v>5.4404145077720206E-2</v>
      </c>
      <c r="C17" s="72">
        <v>4.4098573281452662E-2</v>
      </c>
      <c r="D17" s="72">
        <v>2.987012987012987E-2</v>
      </c>
      <c r="E17" s="72">
        <v>1.5625E-2</v>
      </c>
      <c r="F17" s="72">
        <v>0</v>
      </c>
      <c r="H17" s="72">
        <v>0.81481481481481477</v>
      </c>
      <c r="I17" s="72">
        <v>0.65384615384615385</v>
      </c>
      <c r="J17" s="72">
        <v>0.51724137931034486</v>
      </c>
      <c r="K17" s="72">
        <v>0.45161290322580644</v>
      </c>
      <c r="L17" s="72">
        <v>0.25806451612903225</v>
      </c>
      <c r="N17" s="72">
        <v>0.33052039381153303</v>
      </c>
      <c r="O17" s="72">
        <v>0.24250681198910082</v>
      </c>
      <c r="P17" s="72">
        <v>0.16576819407008087</v>
      </c>
      <c r="Q17" s="72">
        <v>0.10964332892998679</v>
      </c>
      <c r="R17" s="72">
        <v>5.4404145077720206E-2</v>
      </c>
      <c r="S17" s="72">
        <v>4.2857142857142858E-2</v>
      </c>
      <c r="T17" s="72">
        <v>3.372243839169909E-2</v>
      </c>
      <c r="U17" s="72">
        <v>2.8534370946822308E-2</v>
      </c>
      <c r="V17" s="72">
        <v>1.8111254851228976E-2</v>
      </c>
      <c r="X17" s="232">
        <v>235</v>
      </c>
      <c r="Y17" s="232">
        <v>178</v>
      </c>
      <c r="Z17" s="232">
        <v>123</v>
      </c>
      <c r="AA17" s="232">
        <v>83</v>
      </c>
      <c r="AB17" s="232">
        <v>42</v>
      </c>
      <c r="AC17" s="232">
        <v>33</v>
      </c>
      <c r="AD17" s="232">
        <v>26</v>
      </c>
      <c r="AE17" s="232">
        <v>22</v>
      </c>
      <c r="AF17" s="232">
        <v>14</v>
      </c>
    </row>
    <row r="18" spans="2:32" x14ac:dyDescent="0.25">
      <c r="B18" s="72">
        <v>7.8651685393258425E-2</v>
      </c>
      <c r="C18" s="72">
        <v>6.7226890756302518E-2</v>
      </c>
      <c r="D18" s="72">
        <v>4.4880785413744739E-2</v>
      </c>
      <c r="E18" s="72">
        <v>1.9498607242339833E-2</v>
      </c>
      <c r="F18" s="72">
        <v>1.3986013986013986E-3</v>
      </c>
      <c r="H18" s="72">
        <v>0.81081081081081086</v>
      </c>
      <c r="I18" s="72">
        <v>0.73529411764705888</v>
      </c>
      <c r="J18" s="72">
        <v>0.65625</v>
      </c>
      <c r="K18" s="72">
        <v>0.48</v>
      </c>
      <c r="L18" s="72">
        <v>0.37037037037037035</v>
      </c>
      <c r="N18" s="72">
        <v>0.32644017725258495</v>
      </c>
      <c r="O18" s="72">
        <v>0.26754385964912281</v>
      </c>
      <c r="P18" s="72">
        <v>0.18714285714285714</v>
      </c>
      <c r="Q18" s="72">
        <v>0.11830985915492957</v>
      </c>
      <c r="R18" s="72">
        <v>7.8651685393258425E-2</v>
      </c>
      <c r="S18" s="72">
        <v>6.3800277392510402E-2</v>
      </c>
      <c r="T18" s="72">
        <v>4.4321329639889197E-2</v>
      </c>
      <c r="U18" s="72">
        <v>3.7138927097661624E-2</v>
      </c>
      <c r="V18" s="72">
        <v>2.8688524590163935E-2</v>
      </c>
      <c r="X18" s="232">
        <v>221</v>
      </c>
      <c r="Y18" s="232">
        <v>183</v>
      </c>
      <c r="Z18" s="232">
        <v>131</v>
      </c>
      <c r="AA18" s="232">
        <v>84</v>
      </c>
      <c r="AB18" s="232">
        <v>56</v>
      </c>
      <c r="AC18" s="232">
        <v>46</v>
      </c>
      <c r="AD18" s="232">
        <v>32</v>
      </c>
      <c r="AE18" s="232">
        <v>27</v>
      </c>
      <c r="AF18" s="232">
        <v>21</v>
      </c>
    </row>
    <row r="19" spans="2:32" x14ac:dyDescent="0.25">
      <c r="B19" s="72">
        <v>6.0723514211886306E-2</v>
      </c>
      <c r="C19" s="72">
        <v>4.633204633204633E-2</v>
      </c>
      <c r="D19" s="72">
        <v>3.0967741935483871E-2</v>
      </c>
      <c r="E19" s="72">
        <v>1.1597938144329897E-2</v>
      </c>
      <c r="F19" s="72">
        <v>0</v>
      </c>
      <c r="H19" s="72">
        <v>0.81578947368421051</v>
      </c>
      <c r="I19" s="72">
        <v>0.76470588235294112</v>
      </c>
      <c r="J19" s="72">
        <v>0.68571428571428572</v>
      </c>
      <c r="K19" s="72">
        <v>0.6</v>
      </c>
      <c r="L19" s="72">
        <v>0.5</v>
      </c>
      <c r="N19" s="72">
        <v>0.32005494505494503</v>
      </c>
      <c r="O19" s="72">
        <v>0.22899728997289973</v>
      </c>
      <c r="P19" s="72">
        <v>0.14666666666666667</v>
      </c>
      <c r="Q19" s="72">
        <v>9.9087353324641456E-2</v>
      </c>
      <c r="R19" s="72">
        <v>6.0723514211886306E-2</v>
      </c>
      <c r="S19" s="72">
        <v>5.7915057915057917E-2</v>
      </c>
      <c r="T19" s="72">
        <v>4.2253521126760563E-2</v>
      </c>
      <c r="U19" s="72">
        <v>3.553299492385787E-2</v>
      </c>
      <c r="V19" s="72">
        <v>2.3989898989898988E-2</v>
      </c>
      <c r="X19" s="232">
        <v>233</v>
      </c>
      <c r="Y19" s="232">
        <v>169</v>
      </c>
      <c r="Z19" s="232">
        <v>110</v>
      </c>
      <c r="AA19" s="232">
        <v>76</v>
      </c>
      <c r="AB19" s="232">
        <v>47</v>
      </c>
      <c r="AC19" s="232">
        <v>45</v>
      </c>
      <c r="AD19" s="232">
        <v>33</v>
      </c>
      <c r="AE19" s="232">
        <v>28</v>
      </c>
      <c r="AF19" s="232">
        <v>19</v>
      </c>
    </row>
    <row r="20" spans="2:32" x14ac:dyDescent="0.25">
      <c r="B20" s="72">
        <v>6.0927152317880796E-2</v>
      </c>
      <c r="C20" s="72">
        <v>4.8941798941798939E-2</v>
      </c>
      <c r="D20" s="72">
        <v>3.580901856763926E-2</v>
      </c>
      <c r="E20" s="72">
        <v>2.1304926764314249E-2</v>
      </c>
      <c r="F20" s="72">
        <v>0</v>
      </c>
      <c r="H20" s="72">
        <v>0.77777777777777779</v>
      </c>
      <c r="I20" s="72">
        <v>0.66666666666666663</v>
      </c>
      <c r="J20" s="72">
        <v>0.6</v>
      </c>
      <c r="K20" s="72">
        <v>0.42857142857142855</v>
      </c>
      <c r="L20" s="72">
        <v>0.34482758620689657</v>
      </c>
      <c r="N20" s="72">
        <v>0.30575035063113604</v>
      </c>
      <c r="O20" s="72">
        <v>0.21178120617110799</v>
      </c>
      <c r="P20" s="72">
        <v>0.15760111576011157</v>
      </c>
      <c r="Q20" s="72">
        <v>0.1095890410958904</v>
      </c>
      <c r="R20" s="72">
        <v>6.0927152317880796E-2</v>
      </c>
      <c r="S20" s="72">
        <v>5.5851063829787231E-2</v>
      </c>
      <c r="T20" s="72">
        <v>4.5333333333333337E-2</v>
      </c>
      <c r="U20" s="72">
        <v>3.8873994638069703E-2</v>
      </c>
      <c r="V20" s="72">
        <v>2.9609690444145357E-2</v>
      </c>
      <c r="X20" s="232">
        <v>218</v>
      </c>
      <c r="Y20" s="232">
        <v>151</v>
      </c>
      <c r="Z20" s="232">
        <v>113</v>
      </c>
      <c r="AA20" s="232">
        <v>80</v>
      </c>
      <c r="AB20" s="232">
        <v>46</v>
      </c>
      <c r="AC20" s="232">
        <v>42</v>
      </c>
      <c r="AD20" s="232">
        <v>34</v>
      </c>
      <c r="AE20" s="232">
        <v>29</v>
      </c>
      <c r="AF20" s="232">
        <v>22</v>
      </c>
    </row>
    <row r="21" spans="2:32" x14ac:dyDescent="0.25">
      <c r="B21" s="72">
        <v>7.255936675461741E-2</v>
      </c>
      <c r="C21" s="72">
        <v>6.1923583662714096E-2</v>
      </c>
      <c r="D21" s="72">
        <v>3.8208168642951248E-2</v>
      </c>
      <c r="E21" s="72">
        <v>1.8396846254927726E-2</v>
      </c>
      <c r="F21" s="72">
        <v>0</v>
      </c>
      <c r="H21" s="72">
        <v>0.78125</v>
      </c>
      <c r="I21" s="72">
        <v>0.5757575757575758</v>
      </c>
      <c r="J21" s="72">
        <v>0.45714285714285713</v>
      </c>
      <c r="K21" s="72">
        <v>0.35135135135135137</v>
      </c>
      <c r="L21" s="72">
        <v>0.24324324324324326</v>
      </c>
      <c r="N21" s="72">
        <v>0.38095238095238093</v>
      </c>
      <c r="O21" s="72">
        <v>0.26825842696629215</v>
      </c>
      <c r="P21" s="72">
        <v>0.18144044321329639</v>
      </c>
      <c r="Q21" s="72">
        <v>0.11229946524064172</v>
      </c>
      <c r="R21" s="72">
        <v>7.255936675461741E-2</v>
      </c>
      <c r="S21" s="72">
        <v>6.2005277044854881E-2</v>
      </c>
      <c r="T21" s="72">
        <v>4.9673202614379082E-2</v>
      </c>
      <c r="U21" s="72">
        <v>3.608247422680412E-2</v>
      </c>
      <c r="V21" s="72">
        <v>2.7918781725888325E-2</v>
      </c>
      <c r="X21" s="232">
        <v>264</v>
      </c>
      <c r="Y21" s="232">
        <v>191</v>
      </c>
      <c r="Z21" s="232">
        <v>131</v>
      </c>
      <c r="AA21" s="232">
        <v>84</v>
      </c>
      <c r="AB21" s="232">
        <v>55</v>
      </c>
      <c r="AC21" s="232">
        <v>47</v>
      </c>
      <c r="AD21" s="232">
        <v>38</v>
      </c>
      <c r="AE21" s="232">
        <v>28</v>
      </c>
      <c r="AF21" s="232">
        <v>22</v>
      </c>
    </row>
    <row r="22" spans="2:32" x14ac:dyDescent="0.25">
      <c r="B22" s="72">
        <v>5.652759084791386E-2</v>
      </c>
      <c r="C22" s="72">
        <v>4.5576407506702415E-2</v>
      </c>
      <c r="D22" s="72">
        <v>3.6193029490616625E-2</v>
      </c>
      <c r="E22" s="72">
        <v>1.3333333333333334E-2</v>
      </c>
      <c r="F22" s="72">
        <v>0</v>
      </c>
      <c r="H22" s="72">
        <v>0.81818181818181823</v>
      </c>
      <c r="I22" s="72">
        <v>0.68888888888888888</v>
      </c>
      <c r="J22" s="72">
        <v>0.65909090909090906</v>
      </c>
      <c r="K22" s="72">
        <v>0.5</v>
      </c>
      <c r="L22" s="72">
        <v>0.41463414634146339</v>
      </c>
      <c r="N22" s="72">
        <v>0.33612273361227335</v>
      </c>
      <c r="O22" s="72">
        <v>0.2573018080667594</v>
      </c>
      <c r="P22" s="72">
        <v>0.18662952646239556</v>
      </c>
      <c r="Q22" s="72">
        <v>0.11576011157601115</v>
      </c>
      <c r="R22" s="72">
        <v>5.652759084791386E-2</v>
      </c>
      <c r="S22" s="72">
        <v>4.4414535666218037E-2</v>
      </c>
      <c r="T22" s="72">
        <v>3.9189189189189191E-2</v>
      </c>
      <c r="U22" s="72">
        <v>3.0666666666666665E-2</v>
      </c>
      <c r="V22" s="72">
        <v>2.1248339973439574E-2</v>
      </c>
      <c r="X22" s="232">
        <v>241</v>
      </c>
      <c r="Y22" s="232">
        <v>185</v>
      </c>
      <c r="Z22" s="232">
        <v>134</v>
      </c>
      <c r="AA22" s="232">
        <v>83</v>
      </c>
      <c r="AB22" s="232">
        <v>42</v>
      </c>
      <c r="AC22" s="232">
        <v>33</v>
      </c>
      <c r="AD22" s="232">
        <v>29</v>
      </c>
      <c r="AE22" s="232">
        <v>23</v>
      </c>
      <c r="AF22" s="232">
        <v>16</v>
      </c>
    </row>
    <row r="23" spans="2:32" x14ac:dyDescent="0.25">
      <c r="B23" s="72">
        <v>6.5948855989232835E-2</v>
      </c>
      <c r="C23" s="72">
        <v>5.518169582772544E-2</v>
      </c>
      <c r="D23" s="72">
        <v>3.3647375504710635E-2</v>
      </c>
      <c r="E23" s="72">
        <v>1.8944519621109608E-2</v>
      </c>
      <c r="F23" s="72">
        <v>0</v>
      </c>
      <c r="H23" s="72">
        <v>0.72972972972972971</v>
      </c>
      <c r="I23" s="72">
        <v>0.63157894736842102</v>
      </c>
      <c r="J23" s="72">
        <v>0.6470588235294118</v>
      </c>
      <c r="K23" s="72">
        <v>0.51282051282051277</v>
      </c>
      <c r="L23" s="72">
        <v>0.4</v>
      </c>
      <c r="N23" s="72">
        <v>0.3261494252873563</v>
      </c>
      <c r="O23" s="72">
        <v>0.24752475247524752</v>
      </c>
      <c r="P23" s="72">
        <v>0.17842323651452283</v>
      </c>
      <c r="Q23" s="72">
        <v>0.11444141689373297</v>
      </c>
      <c r="R23" s="72">
        <v>6.5948855989232835E-2</v>
      </c>
      <c r="S23" s="72">
        <v>5.0870147255689425E-2</v>
      </c>
      <c r="T23" s="72">
        <v>4.6916890080428951E-2</v>
      </c>
      <c r="U23" s="72">
        <v>4.2780748663101602E-2</v>
      </c>
      <c r="V23" s="72">
        <v>2.9451137884872823E-2</v>
      </c>
      <c r="X23" s="232">
        <v>227</v>
      </c>
      <c r="Y23" s="232">
        <v>175</v>
      </c>
      <c r="Z23" s="232">
        <v>129</v>
      </c>
      <c r="AA23" s="232">
        <v>84</v>
      </c>
      <c r="AB23" s="232">
        <v>49</v>
      </c>
      <c r="AC23" s="232">
        <v>38</v>
      </c>
      <c r="AD23" s="232">
        <v>35</v>
      </c>
      <c r="AE23" s="232">
        <v>32</v>
      </c>
      <c r="AF23" s="232">
        <v>22</v>
      </c>
    </row>
    <row r="24" spans="2:32" x14ac:dyDescent="0.25">
      <c r="B24" s="72">
        <v>8.7281795511221949E-2</v>
      </c>
      <c r="C24" s="72">
        <v>6.3354037267080748E-2</v>
      </c>
      <c r="D24" s="72">
        <v>4.3532338308457715E-2</v>
      </c>
      <c r="E24" s="72">
        <v>1.61892901618929E-2</v>
      </c>
      <c r="F24" s="72">
        <v>0</v>
      </c>
      <c r="H24" s="72">
        <v>0.88</v>
      </c>
      <c r="I24" s="72">
        <v>0.73913043478260865</v>
      </c>
      <c r="J24" s="72">
        <v>0.52173913043478259</v>
      </c>
      <c r="K24" s="72">
        <v>0.28000000000000003</v>
      </c>
      <c r="L24" s="72">
        <v>0.25</v>
      </c>
      <c r="N24" s="72">
        <v>0.31182795698924731</v>
      </c>
      <c r="O24" s="72">
        <v>0.25</v>
      </c>
      <c r="P24" s="72">
        <v>0.17609254498714652</v>
      </c>
      <c r="Q24" s="72">
        <v>0.12787723785166241</v>
      </c>
      <c r="R24" s="72">
        <v>8.7281795511221949E-2</v>
      </c>
      <c r="S24" s="72">
        <v>7.7306733167082295E-2</v>
      </c>
      <c r="T24" s="72">
        <v>6.2421972534332085E-2</v>
      </c>
      <c r="U24" s="72">
        <v>4.6077210460772101E-2</v>
      </c>
      <c r="V24" s="72">
        <v>2.4937655860349128E-2</v>
      </c>
      <c r="X24" s="232">
        <v>232</v>
      </c>
      <c r="Y24" s="232">
        <v>189</v>
      </c>
      <c r="Z24" s="232">
        <v>137</v>
      </c>
      <c r="AA24" s="232">
        <v>100</v>
      </c>
      <c r="AB24" s="232">
        <v>70</v>
      </c>
      <c r="AC24" s="232">
        <v>62</v>
      </c>
      <c r="AD24" s="232">
        <v>50</v>
      </c>
      <c r="AE24" s="232">
        <v>37</v>
      </c>
      <c r="AF24" s="232">
        <v>20</v>
      </c>
    </row>
    <row r="25" spans="2:32" x14ac:dyDescent="0.25">
      <c r="B25" s="72">
        <v>6.1635220125786164E-2</v>
      </c>
      <c r="C25" s="72">
        <v>4.5512010113780026E-2</v>
      </c>
      <c r="D25" s="72">
        <v>2.6548672566371681E-2</v>
      </c>
      <c r="E25" s="72">
        <v>1.1306532663316583E-2</v>
      </c>
      <c r="F25" s="72">
        <v>0</v>
      </c>
      <c r="H25" s="72">
        <v>0.61538461538461542</v>
      </c>
      <c r="I25" s="72">
        <v>0.57894736842105265</v>
      </c>
      <c r="J25" s="72">
        <v>0.42105263157894735</v>
      </c>
      <c r="K25" s="72">
        <v>0.35294117647058826</v>
      </c>
      <c r="L25" s="72">
        <v>0.28947368421052633</v>
      </c>
      <c r="N25" s="72">
        <v>0.28511821974965229</v>
      </c>
      <c r="O25" s="72">
        <v>0.20273972602739726</v>
      </c>
      <c r="P25" s="72">
        <v>0.14190093708165996</v>
      </c>
      <c r="Q25" s="72">
        <v>9.3872229465449805E-2</v>
      </c>
      <c r="R25" s="72">
        <v>6.1635220125786164E-2</v>
      </c>
      <c r="S25" s="72">
        <v>5.2697616060225848E-2</v>
      </c>
      <c r="T25" s="72">
        <v>4.1509433962264149E-2</v>
      </c>
      <c r="U25" s="72">
        <v>3.3707865168539325E-2</v>
      </c>
      <c r="V25" s="72">
        <v>1.7565872020075281E-2</v>
      </c>
      <c r="X25" s="232">
        <v>205</v>
      </c>
      <c r="Y25" s="232">
        <v>148</v>
      </c>
      <c r="Z25" s="232">
        <v>106</v>
      </c>
      <c r="AA25" s="232">
        <v>72</v>
      </c>
      <c r="AB25" s="232">
        <v>49</v>
      </c>
      <c r="AC25" s="232">
        <v>42</v>
      </c>
      <c r="AD25" s="232">
        <v>33</v>
      </c>
      <c r="AE25" s="232">
        <v>27</v>
      </c>
      <c r="AF25" s="232">
        <v>14</v>
      </c>
    </row>
    <row r="26" spans="2:32" x14ac:dyDescent="0.25">
      <c r="B26" s="72">
        <v>5.916305916305916E-2</v>
      </c>
      <c r="C26" s="72">
        <v>4.2979942693409739E-2</v>
      </c>
      <c r="D26" s="72">
        <v>2.9871977240398292E-2</v>
      </c>
      <c r="E26" s="72">
        <v>1.5602836879432624E-2</v>
      </c>
      <c r="F26" s="72">
        <v>0</v>
      </c>
      <c r="H26" s="72">
        <v>0.56818181818181823</v>
      </c>
      <c r="I26" s="72">
        <v>0.52631578947368418</v>
      </c>
      <c r="J26" s="72">
        <v>0.4375</v>
      </c>
      <c r="K26" s="72">
        <v>0.33333333333333331</v>
      </c>
      <c r="L26" s="72">
        <v>0.19230769230769232</v>
      </c>
      <c r="N26" s="72">
        <v>0.35916542473919522</v>
      </c>
      <c r="O26" s="72">
        <v>0.25915080527086382</v>
      </c>
      <c r="P26" s="72">
        <v>0.18011527377521613</v>
      </c>
      <c r="Q26" s="72">
        <v>0.12028985507246377</v>
      </c>
      <c r="R26" s="72">
        <v>5.916305916305916E-2</v>
      </c>
      <c r="S26" s="72">
        <v>4.3290043290043288E-2</v>
      </c>
      <c r="T26" s="72">
        <v>3.1029619181946404E-2</v>
      </c>
      <c r="U26" s="72">
        <v>2.8328611898016998E-2</v>
      </c>
      <c r="V26" s="72">
        <v>1.5406162464985995E-2</v>
      </c>
      <c r="X26" s="232">
        <v>241</v>
      </c>
      <c r="Y26" s="232">
        <v>177</v>
      </c>
      <c r="Z26" s="232">
        <v>125</v>
      </c>
      <c r="AA26" s="232">
        <v>83</v>
      </c>
      <c r="AB26" s="232">
        <v>41</v>
      </c>
      <c r="AC26" s="232">
        <v>30</v>
      </c>
      <c r="AD26" s="232">
        <v>22</v>
      </c>
      <c r="AE26" s="232">
        <v>20</v>
      </c>
      <c r="AF26" s="232">
        <v>11</v>
      </c>
    </row>
    <row r="27" spans="2:32" x14ac:dyDescent="0.25">
      <c r="B27" s="72">
        <v>5.2054794520547946E-2</v>
      </c>
      <c r="C27" s="72">
        <v>4.3775649794801641E-2</v>
      </c>
      <c r="D27" s="72">
        <v>2.4657534246575342E-2</v>
      </c>
      <c r="E27" s="72">
        <v>9.655172413793104E-3</v>
      </c>
      <c r="F27" s="72">
        <v>1.3717421124828531E-3</v>
      </c>
      <c r="H27" s="72">
        <v>0.8</v>
      </c>
      <c r="I27" s="72">
        <v>0.67741935483870963</v>
      </c>
      <c r="J27" s="72">
        <v>0.53125</v>
      </c>
      <c r="K27" s="72">
        <v>0.3783783783783784</v>
      </c>
      <c r="L27" s="72">
        <v>0.21875</v>
      </c>
      <c r="N27" s="72">
        <v>0.34236804564907275</v>
      </c>
      <c r="O27" s="72">
        <v>0.27157001414427157</v>
      </c>
      <c r="P27" s="72">
        <v>0.18715083798882681</v>
      </c>
      <c r="Q27" s="72">
        <v>0.106353591160221</v>
      </c>
      <c r="R27" s="72">
        <v>5.2054794520547946E-2</v>
      </c>
      <c r="S27" s="72">
        <v>3.8303693570451436E-2</v>
      </c>
      <c r="T27" s="72">
        <v>3.2171581769436998E-2</v>
      </c>
      <c r="U27" s="72">
        <v>1.6194331983805668E-2</v>
      </c>
      <c r="V27" s="72">
        <v>1.2096774193548387E-2</v>
      </c>
      <c r="X27" s="232">
        <v>240</v>
      </c>
      <c r="Y27" s="232">
        <v>192</v>
      </c>
      <c r="Z27" s="232">
        <v>134</v>
      </c>
      <c r="AA27" s="232">
        <v>77</v>
      </c>
      <c r="AB27" s="232">
        <v>38</v>
      </c>
      <c r="AC27" s="232">
        <v>28</v>
      </c>
      <c r="AD27" s="232">
        <v>24</v>
      </c>
      <c r="AE27" s="232">
        <v>12</v>
      </c>
      <c r="AF27" s="232">
        <v>9</v>
      </c>
    </row>
    <row r="28" spans="2:32" x14ac:dyDescent="0.25">
      <c r="B28" s="72">
        <v>6.7584480600750937E-2</v>
      </c>
      <c r="C28" s="72">
        <v>5.0377833753148617E-2</v>
      </c>
      <c r="D28" s="72">
        <v>3.530895334174023E-2</v>
      </c>
      <c r="E28" s="72">
        <v>1.8963337547408345E-2</v>
      </c>
      <c r="F28" s="72">
        <v>0</v>
      </c>
      <c r="H28" s="72">
        <v>0.8</v>
      </c>
      <c r="I28" s="72">
        <v>0.7142857142857143</v>
      </c>
      <c r="J28" s="72">
        <v>0.56097560975609762</v>
      </c>
      <c r="K28" s="72">
        <v>0.52500000000000002</v>
      </c>
      <c r="L28" s="72">
        <v>0.41463414634146339</v>
      </c>
      <c r="N28" s="72">
        <v>0.31417112299465239</v>
      </c>
      <c r="O28" s="72">
        <v>0.24306472919418759</v>
      </c>
      <c r="P28" s="72">
        <v>0.15958815958815958</v>
      </c>
      <c r="Q28" s="72">
        <v>0.10519645120405577</v>
      </c>
      <c r="R28" s="72">
        <v>6.7584480600750937E-2</v>
      </c>
      <c r="S28" s="72">
        <v>5.8603491271820449E-2</v>
      </c>
      <c r="T28" s="72">
        <v>4.4609665427509292E-2</v>
      </c>
      <c r="U28" s="72">
        <v>2.9666254635352288E-2</v>
      </c>
      <c r="V28" s="72">
        <v>1.6069221260815822E-2</v>
      </c>
      <c r="X28" s="232">
        <v>235</v>
      </c>
      <c r="Y28" s="232">
        <v>184</v>
      </c>
      <c r="Z28" s="232">
        <v>124</v>
      </c>
      <c r="AA28" s="232">
        <v>83</v>
      </c>
      <c r="AB28" s="232">
        <v>54</v>
      </c>
      <c r="AC28" s="232">
        <v>47</v>
      </c>
      <c r="AD28" s="232">
        <v>36</v>
      </c>
      <c r="AE28" s="232">
        <v>24</v>
      </c>
      <c r="AF28" s="232">
        <v>13</v>
      </c>
    </row>
    <row r="29" spans="2:32" x14ac:dyDescent="0.25">
      <c r="B29" s="72">
        <v>7.3972602739726029E-2</v>
      </c>
      <c r="C29" s="72">
        <v>5.33515731874145E-2</v>
      </c>
      <c r="D29" s="72">
        <v>3.6885245901639344E-2</v>
      </c>
      <c r="E29" s="72">
        <v>2.188782489740082E-2</v>
      </c>
      <c r="F29" s="72">
        <v>2.7137042062415195E-3</v>
      </c>
      <c r="H29" s="72">
        <v>0.88636363636363635</v>
      </c>
      <c r="I29" s="72">
        <v>0.6428571428571429</v>
      </c>
      <c r="J29" s="72">
        <v>0.5641025641025641</v>
      </c>
      <c r="K29" s="72">
        <v>0.42857142857142855</v>
      </c>
      <c r="L29" s="72">
        <v>0.33333333333333331</v>
      </c>
      <c r="N29" s="72">
        <v>0.35139092240117131</v>
      </c>
      <c r="O29" s="72">
        <v>0.26382978723404255</v>
      </c>
      <c r="P29" s="72">
        <v>0.18523676880222842</v>
      </c>
      <c r="Q29" s="72">
        <v>0.12414733969986358</v>
      </c>
      <c r="R29" s="72">
        <v>7.3972602739726029E-2</v>
      </c>
      <c r="S29" s="72">
        <v>6.3711911357340723E-2</v>
      </c>
      <c r="T29" s="72">
        <v>4.3956043956043959E-2</v>
      </c>
      <c r="U29" s="72">
        <v>3.8461538461538464E-2</v>
      </c>
      <c r="V29" s="72">
        <v>2.7472527472527472E-2</v>
      </c>
      <c r="X29" s="232">
        <v>240</v>
      </c>
      <c r="Y29" s="232">
        <v>186</v>
      </c>
      <c r="Z29" s="232">
        <v>133</v>
      </c>
      <c r="AA29" s="232">
        <v>91</v>
      </c>
      <c r="AB29" s="232">
        <v>54</v>
      </c>
      <c r="AC29" s="232">
        <v>46</v>
      </c>
      <c r="AD29" s="232">
        <v>32</v>
      </c>
      <c r="AE29" s="232">
        <v>28</v>
      </c>
      <c r="AF29" s="232">
        <v>20</v>
      </c>
    </row>
    <row r="30" spans="2:32" x14ac:dyDescent="0.25">
      <c r="B30" s="72">
        <v>7.4585635359116026E-2</v>
      </c>
      <c r="C30" s="72">
        <v>5.6865464632454926E-2</v>
      </c>
      <c r="D30" s="72">
        <v>4.4321329639889197E-2</v>
      </c>
      <c r="E30" s="72">
        <v>2.7777777777777776E-2</v>
      </c>
      <c r="F30" s="72">
        <v>0</v>
      </c>
      <c r="H30" s="72">
        <v>0.92592592592592593</v>
      </c>
      <c r="I30" s="72">
        <v>0.82758620689655171</v>
      </c>
      <c r="J30" s="72">
        <v>0.67741935483870963</v>
      </c>
      <c r="K30" s="72">
        <v>0.625</v>
      </c>
      <c r="L30" s="72">
        <v>0.44117647058823528</v>
      </c>
      <c r="N30" s="72">
        <v>0.33976261127596441</v>
      </c>
      <c r="O30" s="72">
        <v>0.23865300146412885</v>
      </c>
      <c r="P30" s="72">
        <v>0.18155619596541786</v>
      </c>
      <c r="Q30" s="72">
        <v>0.11598302687411598</v>
      </c>
      <c r="R30" s="72">
        <v>7.4585635359116026E-2</v>
      </c>
      <c r="S30" s="72">
        <v>6.4560439560439567E-2</v>
      </c>
      <c r="T30" s="72">
        <v>5.2126200274348423E-2</v>
      </c>
      <c r="U30" s="72">
        <v>3.8356164383561646E-2</v>
      </c>
      <c r="V30" s="72">
        <v>3.0013642564802184E-2</v>
      </c>
      <c r="X30" s="232">
        <v>229</v>
      </c>
      <c r="Y30" s="232">
        <v>163</v>
      </c>
      <c r="Z30" s="232">
        <v>126</v>
      </c>
      <c r="AA30" s="232">
        <v>82</v>
      </c>
      <c r="AB30" s="232">
        <v>54</v>
      </c>
      <c r="AC30" s="232">
        <v>47</v>
      </c>
      <c r="AD30" s="232">
        <v>38</v>
      </c>
      <c r="AE30" s="232">
        <v>28</v>
      </c>
      <c r="AF30" s="232">
        <v>22</v>
      </c>
    </row>
    <row r="31" spans="2:32" x14ac:dyDescent="0.25">
      <c r="B31" s="72">
        <v>6.2087186261558784E-2</v>
      </c>
      <c r="C31" s="72">
        <v>4.7306176084099871E-2</v>
      </c>
      <c r="D31" s="72">
        <v>3.1662269129287601E-2</v>
      </c>
      <c r="E31" s="72">
        <v>1.7038007863695939E-2</v>
      </c>
      <c r="F31" s="72">
        <v>0</v>
      </c>
      <c r="H31" s="72">
        <v>0.7142857142857143</v>
      </c>
      <c r="I31" s="72">
        <v>0.7</v>
      </c>
      <c r="J31" s="72">
        <v>0.60465116279069764</v>
      </c>
      <c r="K31" s="72">
        <v>0.44736842105263158</v>
      </c>
      <c r="L31" s="72">
        <v>0.3888888888888889</v>
      </c>
      <c r="N31" s="72">
        <v>0.33333333333333331</v>
      </c>
      <c r="O31" s="72">
        <v>0.25669957686882933</v>
      </c>
      <c r="P31" s="72">
        <v>0.18082191780821918</v>
      </c>
      <c r="Q31" s="72">
        <v>0.10887096774193548</v>
      </c>
      <c r="R31" s="72">
        <v>6.2087186261558784E-2</v>
      </c>
      <c r="S31" s="72">
        <v>5.5851063829787231E-2</v>
      </c>
      <c r="T31" s="72">
        <v>4.7682119205298017E-2</v>
      </c>
      <c r="U31" s="72">
        <v>3.1413612565445025E-2</v>
      </c>
      <c r="V31" s="72">
        <v>1.6971279373368148E-2</v>
      </c>
      <c r="X31" s="232">
        <v>232</v>
      </c>
      <c r="Y31" s="232">
        <v>182</v>
      </c>
      <c r="Z31" s="232">
        <v>132</v>
      </c>
      <c r="AA31" s="232">
        <v>81</v>
      </c>
      <c r="AB31" s="232">
        <v>47</v>
      </c>
      <c r="AC31" s="232">
        <v>42</v>
      </c>
      <c r="AD31" s="232">
        <v>36</v>
      </c>
      <c r="AE31" s="232">
        <v>24</v>
      </c>
      <c r="AF31" s="232">
        <v>13</v>
      </c>
    </row>
    <row r="32" spans="2:32" x14ac:dyDescent="0.25">
      <c r="B32" s="72">
        <v>5.1020408163265307E-2</v>
      </c>
      <c r="C32" s="72">
        <v>3.8216560509554139E-2</v>
      </c>
      <c r="D32" s="72">
        <v>2.9077117572692796E-2</v>
      </c>
      <c r="E32" s="72">
        <v>1.7743979721166033E-2</v>
      </c>
      <c r="F32" s="72">
        <v>0</v>
      </c>
      <c r="H32" s="72">
        <v>0.89473684210526316</v>
      </c>
      <c r="I32" s="72">
        <v>0.73684210526315785</v>
      </c>
      <c r="J32" s="72">
        <v>0.63636363636363635</v>
      </c>
      <c r="K32" s="72">
        <v>0.5</v>
      </c>
      <c r="L32" s="72">
        <v>0.4</v>
      </c>
      <c r="N32" s="72">
        <v>0.29972375690607733</v>
      </c>
      <c r="O32" s="72">
        <v>0.20974289580514208</v>
      </c>
      <c r="P32" s="72">
        <v>0.13502673796791445</v>
      </c>
      <c r="Q32" s="72">
        <v>0.10158311345646438</v>
      </c>
      <c r="R32" s="72">
        <v>5.1020408163265307E-2</v>
      </c>
      <c r="S32" s="72">
        <v>3.8071065989847719E-2</v>
      </c>
      <c r="T32" s="72">
        <v>2.9150823827629912E-2</v>
      </c>
      <c r="U32" s="72">
        <v>2.2900763358778626E-2</v>
      </c>
      <c r="V32" s="72">
        <v>1.2836970474967908E-2</v>
      </c>
      <c r="X32" s="232">
        <v>217</v>
      </c>
      <c r="Y32" s="232">
        <v>155</v>
      </c>
      <c r="Z32" s="232">
        <v>101</v>
      </c>
      <c r="AA32" s="232">
        <v>77</v>
      </c>
      <c r="AB32" s="232">
        <v>40</v>
      </c>
      <c r="AC32" s="232">
        <v>30</v>
      </c>
      <c r="AD32" s="232">
        <v>23</v>
      </c>
      <c r="AE32" s="232">
        <v>18</v>
      </c>
      <c r="AF32" s="232">
        <v>10</v>
      </c>
    </row>
    <row r="33" spans="2:32" x14ac:dyDescent="0.25">
      <c r="B33" s="72">
        <v>7.7868852459016397E-2</v>
      </c>
      <c r="C33" s="72">
        <v>5.9945504087193457E-2</v>
      </c>
      <c r="D33" s="72">
        <v>4.7814207650273222E-2</v>
      </c>
      <c r="E33" s="72">
        <v>2.8688524590163935E-2</v>
      </c>
      <c r="F33" s="72">
        <v>0</v>
      </c>
      <c r="H33" s="72">
        <v>0.78378378378378377</v>
      </c>
      <c r="I33" s="72">
        <v>0.65789473684210531</v>
      </c>
      <c r="J33" s="72">
        <v>0.55263157894736847</v>
      </c>
      <c r="K33" s="72">
        <v>0.46153846153846156</v>
      </c>
      <c r="L33" s="72">
        <v>0.27906976744186046</v>
      </c>
      <c r="N33" s="72">
        <v>0.40058479532163743</v>
      </c>
      <c r="O33" s="72">
        <v>0.30142857142857143</v>
      </c>
      <c r="P33" s="72">
        <v>0.21458625525946703</v>
      </c>
      <c r="Q33" s="72">
        <v>0.13434903047091412</v>
      </c>
      <c r="R33" s="72">
        <v>7.7868852459016397E-2</v>
      </c>
      <c r="S33" s="72">
        <v>7.1232876712328766E-2</v>
      </c>
      <c r="T33" s="72">
        <v>6.0027285129604369E-2</v>
      </c>
      <c r="U33" s="72">
        <v>5.3278688524590161E-2</v>
      </c>
      <c r="V33" s="72">
        <v>3.5616438356164383E-2</v>
      </c>
      <c r="X33" s="232">
        <v>274</v>
      </c>
      <c r="Y33" s="232">
        <v>211</v>
      </c>
      <c r="Z33" s="232">
        <v>153</v>
      </c>
      <c r="AA33" s="232">
        <v>97</v>
      </c>
      <c r="AB33" s="232">
        <v>57</v>
      </c>
      <c r="AC33" s="232">
        <v>52</v>
      </c>
      <c r="AD33" s="232">
        <v>44</v>
      </c>
      <c r="AE33" s="232">
        <v>39</v>
      </c>
      <c r="AF33" s="232">
        <v>26</v>
      </c>
    </row>
    <row r="34" spans="2:32" x14ac:dyDescent="0.25">
      <c r="B34" s="72">
        <v>5.8414464534075103E-2</v>
      </c>
      <c r="C34" s="72">
        <v>4.8678720445062586E-2</v>
      </c>
      <c r="D34" s="72">
        <v>2.5174825174825177E-2</v>
      </c>
      <c r="E34" s="72">
        <v>9.7493036211699167E-3</v>
      </c>
      <c r="F34" s="72">
        <v>2.7816411682892906E-3</v>
      </c>
      <c r="H34" s="72">
        <v>0.7142857142857143</v>
      </c>
      <c r="I34" s="72">
        <v>0.61290322580645162</v>
      </c>
      <c r="J34" s="72">
        <v>0.5</v>
      </c>
      <c r="K34" s="72">
        <v>0.38235294117647056</v>
      </c>
      <c r="L34" s="72">
        <v>0.33333333333333331</v>
      </c>
      <c r="N34" s="72">
        <v>0.2865412445730825</v>
      </c>
      <c r="O34" s="72">
        <v>0.21988795518207283</v>
      </c>
      <c r="P34" s="72">
        <v>0.16178521617852162</v>
      </c>
      <c r="Q34" s="72">
        <v>9.4839609483960946E-2</v>
      </c>
      <c r="R34" s="72">
        <v>5.8414464534075103E-2</v>
      </c>
      <c r="S34" s="72">
        <v>5.1675977653631286E-2</v>
      </c>
      <c r="T34" s="72">
        <v>3.9051603905160388E-2</v>
      </c>
      <c r="U34" s="72">
        <v>2.9494382022471909E-2</v>
      </c>
      <c r="V34" s="72">
        <v>2.0891364902506964E-2</v>
      </c>
      <c r="X34" s="232">
        <v>198</v>
      </c>
      <c r="Y34" s="232">
        <v>157</v>
      </c>
      <c r="Z34" s="232">
        <v>116</v>
      </c>
      <c r="AA34" s="232">
        <v>68</v>
      </c>
      <c r="AB34" s="232">
        <v>42</v>
      </c>
      <c r="AC34" s="232">
        <v>37</v>
      </c>
      <c r="AD34" s="232">
        <v>28</v>
      </c>
      <c r="AE34" s="232">
        <v>21</v>
      </c>
      <c r="AF34" s="232">
        <v>15</v>
      </c>
    </row>
    <row r="35" spans="2:32" x14ac:dyDescent="0.25">
      <c r="B35" s="72">
        <v>6.1946902654867256E-2</v>
      </c>
      <c r="C35" s="72">
        <v>4.7919293820933163E-2</v>
      </c>
      <c r="D35" s="72">
        <v>2.8967254408060455E-2</v>
      </c>
      <c r="E35" s="72">
        <v>1.5132408575031526E-2</v>
      </c>
      <c r="F35" s="72">
        <v>0</v>
      </c>
      <c r="H35" s="72">
        <v>0.73170731707317072</v>
      </c>
      <c r="I35" s="72">
        <v>0.69230769230769229</v>
      </c>
      <c r="J35" s="72">
        <v>0.70270270270270274</v>
      </c>
      <c r="K35" s="72">
        <v>0.58974358974358976</v>
      </c>
      <c r="L35" s="72">
        <v>0.44444444444444442</v>
      </c>
      <c r="N35" s="72">
        <v>0.30555555555555558</v>
      </c>
      <c r="O35" s="72">
        <v>0.22727272727272727</v>
      </c>
      <c r="P35" s="72">
        <v>0.16391359593392629</v>
      </c>
      <c r="Q35" s="72">
        <v>0.11181702668360864</v>
      </c>
      <c r="R35" s="72">
        <v>6.1946902654867256E-2</v>
      </c>
      <c r="S35" s="72">
        <v>5.4846938775510203E-2</v>
      </c>
      <c r="T35" s="72">
        <v>4.4871794871794872E-2</v>
      </c>
      <c r="U35" s="72">
        <v>2.6481715006305171E-2</v>
      </c>
      <c r="V35" s="72">
        <v>2.0100502512562814E-2</v>
      </c>
      <c r="X35" s="232">
        <v>231</v>
      </c>
      <c r="Y35" s="232">
        <v>175</v>
      </c>
      <c r="Z35" s="232">
        <v>129</v>
      </c>
      <c r="AA35" s="232">
        <v>88</v>
      </c>
      <c r="AB35" s="232">
        <v>49</v>
      </c>
      <c r="AC35" s="232">
        <v>43</v>
      </c>
      <c r="AD35" s="232">
        <v>35</v>
      </c>
      <c r="AE35" s="232">
        <v>21</v>
      </c>
      <c r="AF35" s="232">
        <v>16</v>
      </c>
    </row>
    <row r="36" spans="2:32" x14ac:dyDescent="0.25">
      <c r="B36" s="72">
        <v>5.8029689608636977E-2</v>
      </c>
      <c r="C36" s="72">
        <v>4.6979865771812082E-2</v>
      </c>
      <c r="D36" s="72">
        <v>2.9451137884872823E-2</v>
      </c>
      <c r="E36" s="72">
        <v>1.5978695073235686E-2</v>
      </c>
      <c r="F36" s="72">
        <v>0</v>
      </c>
      <c r="H36" s="72">
        <v>0.86046511627906974</v>
      </c>
      <c r="I36" s="72">
        <v>0.79069767441860461</v>
      </c>
      <c r="J36" s="72">
        <v>0.7142857142857143</v>
      </c>
      <c r="K36" s="72">
        <v>0.61538461538461542</v>
      </c>
      <c r="L36" s="72">
        <v>0.5</v>
      </c>
      <c r="N36" s="72">
        <v>0.3691860465116279</v>
      </c>
      <c r="O36" s="72">
        <v>0.28633720930232559</v>
      </c>
      <c r="P36" s="72">
        <v>0.21207865168539325</v>
      </c>
      <c r="Q36" s="72">
        <v>0.13031550068587106</v>
      </c>
      <c r="R36" s="72">
        <v>5.8029689608636977E-2</v>
      </c>
      <c r="S36" s="72">
        <v>5.0531914893617018E-2</v>
      </c>
      <c r="T36" s="72">
        <v>4.3478260869565216E-2</v>
      </c>
      <c r="U36" s="72">
        <v>3.5202086049543675E-2</v>
      </c>
      <c r="V36" s="72">
        <v>2.9715762273901807E-2</v>
      </c>
      <c r="X36" s="232">
        <v>254</v>
      </c>
      <c r="Y36" s="232">
        <v>197</v>
      </c>
      <c r="Z36" s="232">
        <v>151</v>
      </c>
      <c r="AA36" s="232">
        <v>95</v>
      </c>
      <c r="AB36" s="232">
        <v>43</v>
      </c>
      <c r="AC36" s="232">
        <v>38</v>
      </c>
      <c r="AD36" s="232">
        <v>33</v>
      </c>
      <c r="AE36" s="232">
        <v>27</v>
      </c>
      <c r="AF36" s="232">
        <v>23</v>
      </c>
    </row>
    <row r="37" spans="2:32" x14ac:dyDescent="0.25">
      <c r="B37" s="72">
        <v>7.4585635359116026E-2</v>
      </c>
      <c r="C37" s="72">
        <v>4.5643153526970952E-2</v>
      </c>
      <c r="D37" s="72">
        <v>3.3149171270718231E-2</v>
      </c>
      <c r="E37" s="72">
        <v>1.8005540166204988E-2</v>
      </c>
      <c r="F37" s="72">
        <v>0</v>
      </c>
      <c r="H37" s="72">
        <v>0.71875</v>
      </c>
      <c r="I37" s="72">
        <v>0.70967741935483875</v>
      </c>
      <c r="J37" s="72">
        <v>0.65625</v>
      </c>
      <c r="K37" s="72">
        <v>0.5161290322580645</v>
      </c>
      <c r="L37" s="72">
        <v>0.48</v>
      </c>
      <c r="N37" s="72">
        <v>0.33880597014925373</v>
      </c>
      <c r="O37" s="72">
        <v>0.24477611940298508</v>
      </c>
      <c r="P37" s="72">
        <v>0.17285714285714285</v>
      </c>
      <c r="Q37" s="72">
        <v>0.12430167597765363</v>
      </c>
      <c r="R37" s="72">
        <v>7.4585635359116026E-2</v>
      </c>
      <c r="S37" s="72">
        <v>6.7961165048543687E-2</v>
      </c>
      <c r="T37" s="72">
        <v>5.8091286307053944E-2</v>
      </c>
      <c r="U37" s="72">
        <v>4.3956043956043959E-2</v>
      </c>
      <c r="V37" s="72">
        <v>2.4523160762942781E-2</v>
      </c>
      <c r="X37" s="232">
        <v>227</v>
      </c>
      <c r="Y37" s="232">
        <v>164</v>
      </c>
      <c r="Z37" s="232">
        <v>121</v>
      </c>
      <c r="AA37" s="232">
        <v>89</v>
      </c>
      <c r="AB37" s="232">
        <v>54</v>
      </c>
      <c r="AC37" s="232">
        <v>49</v>
      </c>
      <c r="AD37" s="232">
        <v>42</v>
      </c>
      <c r="AE37" s="232">
        <v>32</v>
      </c>
      <c r="AF37" s="232">
        <v>18</v>
      </c>
    </row>
    <row r="38" spans="2:32" x14ac:dyDescent="0.25">
      <c r="B38" s="72">
        <v>6.6319895968790635E-2</v>
      </c>
      <c r="C38" s="72">
        <v>4.94148244473342E-2</v>
      </c>
      <c r="D38" s="72">
        <v>3.5064935064935063E-2</v>
      </c>
      <c r="E38" s="72">
        <v>1.6817593790426907E-2</v>
      </c>
      <c r="F38" s="72">
        <v>0</v>
      </c>
      <c r="H38" s="72">
        <v>0.79545454545454541</v>
      </c>
      <c r="I38" s="72">
        <v>0.72340425531914898</v>
      </c>
      <c r="J38" s="72">
        <v>0.63043478260869568</v>
      </c>
      <c r="K38" s="72">
        <v>0.54761904761904767</v>
      </c>
      <c r="L38" s="72">
        <v>0.4358974358974359</v>
      </c>
      <c r="N38" s="72">
        <v>0.27453769559032715</v>
      </c>
      <c r="O38" s="72">
        <v>0.22770919067215364</v>
      </c>
      <c r="P38" s="72">
        <v>0.15066666666666667</v>
      </c>
      <c r="Q38" s="72">
        <v>0.10246433203631647</v>
      </c>
      <c r="R38" s="72">
        <v>6.6319895968790635E-2</v>
      </c>
      <c r="S38" s="72">
        <v>4.5395590142671853E-2</v>
      </c>
      <c r="T38" s="72">
        <v>3.3591731266149873E-2</v>
      </c>
      <c r="U38" s="72">
        <v>2.5740025740025738E-2</v>
      </c>
      <c r="V38" s="72">
        <v>1.6602809706257982E-2</v>
      </c>
      <c r="X38" s="232">
        <v>193</v>
      </c>
      <c r="Y38" s="232">
        <v>166</v>
      </c>
      <c r="Z38" s="232">
        <v>113</v>
      </c>
      <c r="AA38" s="232">
        <v>79</v>
      </c>
      <c r="AB38" s="232">
        <v>51</v>
      </c>
      <c r="AC38" s="232">
        <v>35</v>
      </c>
      <c r="AD38" s="232">
        <v>26</v>
      </c>
      <c r="AE38" s="232">
        <v>20</v>
      </c>
      <c r="AF38" s="232">
        <v>13</v>
      </c>
    </row>
    <row r="39" spans="2:32" x14ac:dyDescent="0.25">
      <c r="B39" s="72">
        <v>6.7688378033205626E-2</v>
      </c>
      <c r="C39" s="72">
        <v>4.336734693877551E-2</v>
      </c>
      <c r="D39" s="72">
        <v>3.5759897828863345E-2</v>
      </c>
      <c r="E39" s="72">
        <v>1.7902813299232736E-2</v>
      </c>
      <c r="F39" s="72">
        <v>0</v>
      </c>
      <c r="H39" s="72">
        <v>0.72727272727272729</v>
      </c>
      <c r="I39" s="72">
        <v>0.55882352941176472</v>
      </c>
      <c r="J39" s="72">
        <v>0.45945945945945948</v>
      </c>
      <c r="K39" s="72">
        <v>0.3783783783783784</v>
      </c>
      <c r="L39" s="72">
        <v>0.31578947368421051</v>
      </c>
      <c r="N39" s="72">
        <v>0.29322268326417705</v>
      </c>
      <c r="O39" s="72">
        <v>0.24189189189189189</v>
      </c>
      <c r="P39" s="72">
        <v>0.16266666666666665</v>
      </c>
      <c r="Q39" s="72">
        <v>0.11168831168831168</v>
      </c>
      <c r="R39" s="72">
        <v>6.7688378033205626E-2</v>
      </c>
      <c r="S39" s="72">
        <v>5.8748403575989781E-2</v>
      </c>
      <c r="T39" s="72">
        <v>4.9808429118773943E-2</v>
      </c>
      <c r="U39" s="72">
        <v>4.0868454661558112E-2</v>
      </c>
      <c r="V39" s="72">
        <v>2.802547770700637E-2</v>
      </c>
      <c r="X39" s="232">
        <v>212</v>
      </c>
      <c r="Y39" s="232">
        <v>179</v>
      </c>
      <c r="Z39" s="232">
        <v>122</v>
      </c>
      <c r="AA39" s="232">
        <v>86</v>
      </c>
      <c r="AB39" s="232">
        <v>53</v>
      </c>
      <c r="AC39" s="232">
        <v>46</v>
      </c>
      <c r="AD39" s="232">
        <v>39</v>
      </c>
      <c r="AE39" s="232">
        <v>32</v>
      </c>
      <c r="AF39" s="232">
        <v>22</v>
      </c>
    </row>
    <row r="40" spans="2:32" x14ac:dyDescent="0.25">
      <c r="B40" s="72">
        <v>5.9219380888290714E-2</v>
      </c>
      <c r="C40" s="72">
        <v>4.4474393530997303E-2</v>
      </c>
      <c r="D40" s="72">
        <v>3.0913978494623656E-2</v>
      </c>
      <c r="E40" s="72">
        <v>1.4705882352941176E-2</v>
      </c>
      <c r="F40" s="72">
        <v>0</v>
      </c>
      <c r="H40" s="72">
        <v>0.75555555555555554</v>
      </c>
      <c r="I40" s="72">
        <v>0.65957446808510634</v>
      </c>
      <c r="J40" s="72">
        <v>0.65853658536585369</v>
      </c>
      <c r="K40" s="72">
        <v>0.44736842105263158</v>
      </c>
      <c r="L40" s="72">
        <v>0.35294117647058826</v>
      </c>
      <c r="N40" s="72">
        <v>0.33918128654970758</v>
      </c>
      <c r="O40" s="72">
        <v>0.26129943502824859</v>
      </c>
      <c r="P40" s="72">
        <v>0.1790633608815427</v>
      </c>
      <c r="Q40" s="72">
        <v>0.12214765100671141</v>
      </c>
      <c r="R40" s="72">
        <v>5.9219380888290714E-2</v>
      </c>
      <c r="S40" s="72">
        <v>5.5776892430278883E-2</v>
      </c>
      <c r="T40" s="72">
        <v>3.825857519788918E-2</v>
      </c>
      <c r="U40" s="72">
        <v>3.0183727034120734E-2</v>
      </c>
      <c r="V40" s="72">
        <v>2.1052631578947368E-2</v>
      </c>
      <c r="X40" s="232">
        <v>232</v>
      </c>
      <c r="Y40" s="232">
        <v>185</v>
      </c>
      <c r="Z40" s="232">
        <v>130</v>
      </c>
      <c r="AA40" s="232">
        <v>91</v>
      </c>
      <c r="AB40" s="232">
        <v>44</v>
      </c>
      <c r="AC40" s="232">
        <v>42</v>
      </c>
      <c r="AD40" s="232">
        <v>29</v>
      </c>
      <c r="AE40" s="232">
        <v>23</v>
      </c>
      <c r="AF40" s="232">
        <v>16</v>
      </c>
    </row>
    <row r="41" spans="2:32" x14ac:dyDescent="0.25">
      <c r="B41" s="72">
        <v>6.7123287671232879E-2</v>
      </c>
      <c r="C41" s="72">
        <v>4.6384720327421552E-2</v>
      </c>
      <c r="D41" s="72">
        <v>3.0013642564802184E-2</v>
      </c>
      <c r="E41" s="72">
        <v>1.9151846785225718E-2</v>
      </c>
      <c r="F41" s="72">
        <v>0</v>
      </c>
      <c r="H41" s="72">
        <v>0.78125</v>
      </c>
      <c r="I41" s="72">
        <v>0.84</v>
      </c>
      <c r="J41" s="72">
        <v>0.69230769230769229</v>
      </c>
      <c r="K41" s="72">
        <v>0.62068965517241381</v>
      </c>
      <c r="L41" s="72">
        <v>0.42307692307692307</v>
      </c>
      <c r="N41" s="72">
        <v>0.31107738998482548</v>
      </c>
      <c r="O41" s="72">
        <v>0.21439060205580029</v>
      </c>
      <c r="P41" s="72">
        <v>0.17697841726618704</v>
      </c>
      <c r="Q41" s="72">
        <v>0.1149584487534626</v>
      </c>
      <c r="R41" s="72">
        <v>6.7123287671232879E-2</v>
      </c>
      <c r="S41" s="72">
        <v>5.4421768707482991E-2</v>
      </c>
      <c r="T41" s="72">
        <v>4.4715447154471545E-2</v>
      </c>
      <c r="U41" s="72">
        <v>4.3596730245231606E-2</v>
      </c>
      <c r="V41" s="72">
        <v>2.8846153846153848E-2</v>
      </c>
      <c r="X41" s="232">
        <v>205</v>
      </c>
      <c r="Y41" s="232">
        <v>146</v>
      </c>
      <c r="Z41" s="232">
        <v>123</v>
      </c>
      <c r="AA41" s="232">
        <v>83</v>
      </c>
      <c r="AB41" s="232">
        <v>49</v>
      </c>
      <c r="AC41" s="232">
        <v>40</v>
      </c>
      <c r="AD41" s="232">
        <v>33</v>
      </c>
      <c r="AE41" s="232">
        <v>32</v>
      </c>
      <c r="AF41" s="232">
        <v>21</v>
      </c>
    </row>
    <row r="42" spans="2:32" x14ac:dyDescent="0.25">
      <c r="B42" s="72">
        <v>6.3324538258575203E-2</v>
      </c>
      <c r="C42" s="72">
        <v>5.1383399209486168E-2</v>
      </c>
      <c r="D42" s="72">
        <v>3.5620052770448551E-2</v>
      </c>
      <c r="E42" s="72">
        <v>1.7173051519154558E-2</v>
      </c>
      <c r="F42" s="72">
        <v>0</v>
      </c>
      <c r="H42" s="72">
        <v>0.8214285714285714</v>
      </c>
      <c r="I42" s="72">
        <v>0.7142857142857143</v>
      </c>
      <c r="J42" s="72">
        <v>0.5</v>
      </c>
      <c r="K42" s="72">
        <v>0.3125</v>
      </c>
      <c r="L42" s="72">
        <v>0.21875</v>
      </c>
      <c r="N42" s="72">
        <v>0.32177531206657423</v>
      </c>
      <c r="O42" s="72">
        <v>0.22993197278911565</v>
      </c>
      <c r="P42" s="72">
        <v>0.15909090909090909</v>
      </c>
      <c r="Q42" s="72">
        <v>0.10363391655450875</v>
      </c>
      <c r="R42" s="72">
        <v>6.3324538258575203E-2</v>
      </c>
      <c r="S42" s="72">
        <v>5.3664921465968587E-2</v>
      </c>
      <c r="T42" s="72">
        <v>3.9267015706806283E-2</v>
      </c>
      <c r="U42" s="72">
        <v>2.6350461133069828E-2</v>
      </c>
      <c r="V42" s="72">
        <v>1.5789473684210527E-2</v>
      </c>
      <c r="X42" s="232">
        <v>232</v>
      </c>
      <c r="Y42" s="232">
        <v>169</v>
      </c>
      <c r="Z42" s="232">
        <v>119</v>
      </c>
      <c r="AA42" s="232">
        <v>77</v>
      </c>
      <c r="AB42" s="232">
        <v>48</v>
      </c>
      <c r="AC42" s="232">
        <v>41</v>
      </c>
      <c r="AD42" s="232">
        <v>30</v>
      </c>
      <c r="AE42" s="232">
        <v>20</v>
      </c>
      <c r="AF42" s="232">
        <v>12</v>
      </c>
    </row>
    <row r="43" spans="2:32" x14ac:dyDescent="0.25">
      <c r="B43" s="72">
        <v>7.2538860103626937E-2</v>
      </c>
      <c r="C43" s="72">
        <v>5.867014341590613E-2</v>
      </c>
      <c r="D43" s="72">
        <v>3.6458333333333336E-2</v>
      </c>
      <c r="E43" s="72">
        <v>1.4379084967320261E-2</v>
      </c>
      <c r="F43" s="72">
        <v>0</v>
      </c>
      <c r="H43" s="72">
        <v>0.8571428571428571</v>
      </c>
      <c r="I43" s="72">
        <v>0.72222222222222221</v>
      </c>
      <c r="J43" s="72">
        <v>0.6</v>
      </c>
      <c r="K43" s="72">
        <v>0.48648648648648651</v>
      </c>
      <c r="L43" s="72">
        <v>0.31428571428571428</v>
      </c>
      <c r="N43" s="72">
        <v>0.35054347826086957</v>
      </c>
      <c r="O43" s="72">
        <v>0.28037383177570091</v>
      </c>
      <c r="P43" s="72">
        <v>0.17986577181208055</v>
      </c>
      <c r="Q43" s="72">
        <v>0.13474240422721268</v>
      </c>
      <c r="R43" s="72">
        <v>7.2538860103626937E-2</v>
      </c>
      <c r="S43" s="72">
        <v>5.8823529411764705E-2</v>
      </c>
      <c r="T43" s="72">
        <v>5.1181102362204724E-2</v>
      </c>
      <c r="U43" s="72">
        <v>4.1720990873533245E-2</v>
      </c>
      <c r="V43" s="72">
        <v>3.1496062992125984E-2</v>
      </c>
      <c r="X43" s="232">
        <v>258</v>
      </c>
      <c r="Y43" s="232">
        <v>210</v>
      </c>
      <c r="Z43" s="232">
        <v>134</v>
      </c>
      <c r="AA43" s="232">
        <v>102</v>
      </c>
      <c r="AB43" s="232">
        <v>56</v>
      </c>
      <c r="AC43" s="232">
        <v>45</v>
      </c>
      <c r="AD43" s="232">
        <v>39</v>
      </c>
      <c r="AE43" s="232">
        <v>32</v>
      </c>
      <c r="AF43" s="232">
        <v>24</v>
      </c>
    </row>
    <row r="44" spans="2:32" x14ac:dyDescent="0.25">
      <c r="B44" s="72">
        <v>7.9470198675496692E-2</v>
      </c>
      <c r="C44" s="72">
        <v>6.1251664447403459E-2</v>
      </c>
      <c r="D44" s="72">
        <v>3.5904255319148939E-2</v>
      </c>
      <c r="E44" s="72">
        <v>2.1361815754339118E-2</v>
      </c>
      <c r="F44" s="72">
        <v>0</v>
      </c>
      <c r="H44" s="72">
        <v>0.70370370370370372</v>
      </c>
      <c r="I44" s="72">
        <v>0.58620689655172409</v>
      </c>
      <c r="J44" s="72">
        <v>0.43333333333333335</v>
      </c>
      <c r="K44" s="72">
        <v>0.36363636363636365</v>
      </c>
      <c r="L44" s="72">
        <v>0.3125</v>
      </c>
      <c r="N44" s="72">
        <v>0.34502923976608185</v>
      </c>
      <c r="O44" s="72">
        <v>0.24893917963224893</v>
      </c>
      <c r="P44" s="72">
        <v>0.19972826086956522</v>
      </c>
      <c r="Q44" s="72">
        <v>0.14624505928853754</v>
      </c>
      <c r="R44" s="72">
        <v>7.9470198675496692E-2</v>
      </c>
      <c r="S44" s="72">
        <v>6.6401062416998669E-2</v>
      </c>
      <c r="T44" s="72">
        <v>5.6878306878306875E-2</v>
      </c>
      <c r="U44" s="72">
        <v>4.1333333333333333E-2</v>
      </c>
      <c r="V44" s="72">
        <v>2.67022696929239E-2</v>
      </c>
      <c r="X44" s="232">
        <v>236</v>
      </c>
      <c r="Y44" s="232">
        <v>176</v>
      </c>
      <c r="Z44" s="232">
        <v>147</v>
      </c>
      <c r="AA44" s="232">
        <v>111</v>
      </c>
      <c r="AB44" s="232">
        <v>60</v>
      </c>
      <c r="AC44" s="232">
        <v>50</v>
      </c>
      <c r="AD44" s="232">
        <v>43</v>
      </c>
      <c r="AE44" s="232">
        <v>31</v>
      </c>
      <c r="AF44" s="232">
        <v>20</v>
      </c>
    </row>
    <row r="45" spans="2:32" x14ac:dyDescent="0.25">
      <c r="B45" s="72">
        <v>5.7534246575342465E-2</v>
      </c>
      <c r="C45" s="72">
        <v>4.619565217391304E-2</v>
      </c>
      <c r="D45" s="72">
        <v>2.8649386084583901E-2</v>
      </c>
      <c r="E45" s="72">
        <v>1.5047879616963064E-2</v>
      </c>
      <c r="F45" s="72">
        <v>0</v>
      </c>
      <c r="H45" s="72">
        <v>0.7142857142857143</v>
      </c>
      <c r="I45" s="72">
        <v>0.57692307692307687</v>
      </c>
      <c r="J45" s="72">
        <v>0.48148148148148145</v>
      </c>
      <c r="K45" s="72">
        <v>0.35714285714285715</v>
      </c>
      <c r="L45" s="72">
        <v>0.2</v>
      </c>
      <c r="N45" s="72">
        <v>0.34691011235955055</v>
      </c>
      <c r="O45" s="72">
        <v>0.27272727272727271</v>
      </c>
      <c r="P45" s="72">
        <v>0.18446601941747573</v>
      </c>
      <c r="Q45" s="72">
        <v>0.11677852348993288</v>
      </c>
      <c r="R45" s="72">
        <v>5.7534246575342465E-2</v>
      </c>
      <c r="S45" s="72">
        <v>4.3775649794801641E-2</v>
      </c>
      <c r="T45" s="72">
        <v>3.4153005464480878E-2</v>
      </c>
      <c r="U45" s="72">
        <v>2.0352781546811399E-2</v>
      </c>
      <c r="V45" s="72">
        <v>1.6393442622950821E-2</v>
      </c>
      <c r="X45" s="232">
        <v>247</v>
      </c>
      <c r="Y45" s="232">
        <v>192</v>
      </c>
      <c r="Z45" s="232">
        <v>133</v>
      </c>
      <c r="AA45" s="232">
        <v>87</v>
      </c>
      <c r="AB45" s="232">
        <v>42</v>
      </c>
      <c r="AC45" s="232">
        <v>32</v>
      </c>
      <c r="AD45" s="232">
        <v>25</v>
      </c>
      <c r="AE45" s="232">
        <v>15</v>
      </c>
      <c r="AF45" s="232">
        <v>12</v>
      </c>
    </row>
    <row r="46" spans="2:32" x14ac:dyDescent="0.25">
      <c r="B46" s="72">
        <v>7.3394495412844041E-2</v>
      </c>
      <c r="C46" s="72">
        <v>5.87467362924282E-2</v>
      </c>
      <c r="D46" s="72">
        <v>3.5340314136125657E-2</v>
      </c>
      <c r="E46" s="72">
        <v>2.0860495436766623E-2</v>
      </c>
      <c r="F46" s="72">
        <v>0</v>
      </c>
      <c r="H46" s="72">
        <v>0.78787878787878785</v>
      </c>
      <c r="I46" s="72">
        <v>0.6785714285714286</v>
      </c>
      <c r="J46" s="72">
        <v>0.54838709677419351</v>
      </c>
      <c r="K46" s="72">
        <v>0.4</v>
      </c>
      <c r="L46" s="72">
        <v>0.35294117647058826</v>
      </c>
      <c r="N46" s="72">
        <v>0.31541725601131543</v>
      </c>
      <c r="O46" s="72">
        <v>0.25517241379310346</v>
      </c>
      <c r="P46" s="72">
        <v>0.19485791610284167</v>
      </c>
      <c r="Q46" s="72">
        <v>0.11914323962516733</v>
      </c>
      <c r="R46" s="72">
        <v>7.3394495412844041E-2</v>
      </c>
      <c r="S46" s="72">
        <v>6.1518324607329845E-2</v>
      </c>
      <c r="T46" s="72">
        <v>5.3524804177545689E-2</v>
      </c>
      <c r="U46" s="72">
        <v>4.2580645161290322E-2</v>
      </c>
      <c r="V46" s="72">
        <v>3.4438775510204078E-2</v>
      </c>
      <c r="X46" s="232">
        <v>223</v>
      </c>
      <c r="Y46" s="232">
        <v>185</v>
      </c>
      <c r="Z46" s="232">
        <v>144</v>
      </c>
      <c r="AA46" s="232">
        <v>89</v>
      </c>
      <c r="AB46" s="232">
        <v>56</v>
      </c>
      <c r="AC46" s="232">
        <v>47</v>
      </c>
      <c r="AD46" s="232">
        <v>41</v>
      </c>
      <c r="AE46" s="232">
        <v>33</v>
      </c>
      <c r="AF46" s="232">
        <v>27</v>
      </c>
    </row>
    <row r="47" spans="2:32" x14ac:dyDescent="0.25">
      <c r="B47" s="72">
        <v>5.9782608695652176E-2</v>
      </c>
      <c r="C47" s="72">
        <v>5.142083897158322E-2</v>
      </c>
      <c r="D47" s="72">
        <v>3.783783783783784E-2</v>
      </c>
      <c r="E47" s="72">
        <v>1.6107382550335572E-2</v>
      </c>
      <c r="F47" s="72">
        <v>1.3422818791946308E-3</v>
      </c>
      <c r="H47" s="72">
        <v>0.90243902439024393</v>
      </c>
      <c r="I47" s="72">
        <v>0.84210526315789469</v>
      </c>
      <c r="J47" s="72">
        <v>0.65789473684210531</v>
      </c>
      <c r="K47" s="72">
        <v>0.52941176470588236</v>
      </c>
      <c r="L47" s="72">
        <v>0.33333333333333331</v>
      </c>
      <c r="N47" s="72">
        <v>0.34934497816593885</v>
      </c>
      <c r="O47" s="72">
        <v>0.25</v>
      </c>
      <c r="P47" s="72">
        <v>0.15620641562064155</v>
      </c>
      <c r="Q47" s="72">
        <v>0.10792349726775956</v>
      </c>
      <c r="R47" s="72">
        <v>5.9782608695652176E-2</v>
      </c>
      <c r="S47" s="72">
        <v>5.2419354838709679E-2</v>
      </c>
      <c r="T47" s="72">
        <v>3.9136302294197033E-2</v>
      </c>
      <c r="U47" s="72">
        <v>2.8301886792452831E-2</v>
      </c>
      <c r="V47" s="72">
        <v>2.0161290322580645E-2</v>
      </c>
      <c r="X47" s="232">
        <v>240</v>
      </c>
      <c r="Y47" s="232">
        <v>177</v>
      </c>
      <c r="Z47" s="232">
        <v>112</v>
      </c>
      <c r="AA47" s="232">
        <v>79</v>
      </c>
      <c r="AB47" s="232">
        <v>44</v>
      </c>
      <c r="AC47" s="232">
        <v>39</v>
      </c>
      <c r="AD47" s="232">
        <v>29</v>
      </c>
      <c r="AE47" s="232">
        <v>21</v>
      </c>
      <c r="AF47" s="232">
        <v>15</v>
      </c>
    </row>
    <row r="48" spans="2:32" x14ac:dyDescent="0.25">
      <c r="B48" s="72">
        <v>7.5197889182058053E-2</v>
      </c>
      <c r="C48" s="72">
        <v>5.2770448548812667E-2</v>
      </c>
      <c r="D48" s="72">
        <v>3.4120734908136482E-2</v>
      </c>
      <c r="E48" s="72">
        <v>1.7127799736495388E-2</v>
      </c>
      <c r="F48" s="72">
        <v>1.3106159895150721E-3</v>
      </c>
      <c r="H48" s="72">
        <v>0.69444444444444442</v>
      </c>
      <c r="I48" s="72">
        <v>0.58333333333333337</v>
      </c>
      <c r="J48" s="72">
        <v>0.48484848484848486</v>
      </c>
      <c r="K48" s="72">
        <v>0.3783783783783784</v>
      </c>
      <c r="L48" s="72">
        <v>0.31428571428571428</v>
      </c>
      <c r="N48" s="72">
        <v>0.34180790960451979</v>
      </c>
      <c r="O48" s="72">
        <v>0.27638888888888891</v>
      </c>
      <c r="P48" s="72">
        <v>0.19157608695652173</v>
      </c>
      <c r="Q48" s="72">
        <v>0.12651413189771199</v>
      </c>
      <c r="R48" s="72">
        <v>7.5197889182058053E-2</v>
      </c>
      <c r="S48" s="72">
        <v>6.5789473684210523E-2</v>
      </c>
      <c r="T48" s="72">
        <v>4.2105263157894736E-2</v>
      </c>
      <c r="U48" s="72">
        <v>3.2851511169513799E-2</v>
      </c>
      <c r="V48" s="72">
        <v>2.6315789473684209E-2</v>
      </c>
      <c r="X48" s="232">
        <v>242</v>
      </c>
      <c r="Y48" s="232">
        <v>199</v>
      </c>
      <c r="Z48" s="232">
        <v>141</v>
      </c>
      <c r="AA48" s="232">
        <v>94</v>
      </c>
      <c r="AB48" s="232">
        <v>57</v>
      </c>
      <c r="AC48" s="232">
        <v>50</v>
      </c>
      <c r="AD48" s="232">
        <v>32</v>
      </c>
      <c r="AE48" s="232">
        <v>25</v>
      </c>
      <c r="AF48" s="232">
        <v>20</v>
      </c>
    </row>
    <row r="49" spans="2:32" x14ac:dyDescent="0.25">
      <c r="B49" s="72">
        <v>5.0397877984084884E-2</v>
      </c>
      <c r="C49" s="72">
        <v>4.5212765957446811E-2</v>
      </c>
      <c r="D49" s="72">
        <v>2.1304926764314249E-2</v>
      </c>
      <c r="E49" s="72">
        <v>7.9575596816976128E-3</v>
      </c>
      <c r="F49" s="72">
        <v>0</v>
      </c>
      <c r="H49" s="72">
        <v>0.87096774193548387</v>
      </c>
      <c r="I49" s="72">
        <v>0.74193548387096775</v>
      </c>
      <c r="J49" s="72">
        <v>0.7</v>
      </c>
      <c r="K49" s="72">
        <v>0.7</v>
      </c>
      <c r="L49" s="72">
        <v>0.52777777777777779</v>
      </c>
      <c r="N49" s="72">
        <v>0.31069364161849711</v>
      </c>
      <c r="O49" s="72">
        <v>0.2419127988748242</v>
      </c>
      <c r="P49" s="72">
        <v>0.16531165311653118</v>
      </c>
      <c r="Q49" s="72">
        <v>0.108</v>
      </c>
      <c r="R49" s="72">
        <v>5.0397877984084884E-2</v>
      </c>
      <c r="S49" s="72">
        <v>0.04</v>
      </c>
      <c r="T49" s="72">
        <v>3.4346103038309116E-2</v>
      </c>
      <c r="U49" s="72">
        <v>2.607561929595828E-2</v>
      </c>
      <c r="V49" s="72">
        <v>1.8229166666666668E-2</v>
      </c>
      <c r="X49" s="232">
        <v>215</v>
      </c>
      <c r="Y49" s="232">
        <v>172</v>
      </c>
      <c r="Z49" s="232">
        <v>122</v>
      </c>
      <c r="AA49" s="232">
        <v>81</v>
      </c>
      <c r="AB49" s="232">
        <v>38</v>
      </c>
      <c r="AC49" s="232">
        <v>30</v>
      </c>
      <c r="AD49" s="232">
        <v>26</v>
      </c>
      <c r="AE49" s="232">
        <v>20</v>
      </c>
      <c r="AF49" s="232">
        <v>14</v>
      </c>
    </row>
    <row r="50" spans="2:32" x14ac:dyDescent="0.25">
      <c r="B50" s="72">
        <v>5.9459459459459463E-2</v>
      </c>
      <c r="C50" s="72">
        <v>4.6132971506105833E-2</v>
      </c>
      <c r="D50" s="72">
        <v>3.5470668485675309E-2</v>
      </c>
      <c r="E50" s="72">
        <v>1.358695652173913E-2</v>
      </c>
      <c r="F50" s="72">
        <v>0</v>
      </c>
      <c r="H50" s="72">
        <v>0.79069767441860461</v>
      </c>
      <c r="I50" s="72">
        <v>0.71111111111111114</v>
      </c>
      <c r="J50" s="72">
        <v>0.65116279069767447</v>
      </c>
      <c r="K50" s="72">
        <v>0.57499999999999996</v>
      </c>
      <c r="L50" s="72">
        <v>0.48837209302325579</v>
      </c>
      <c r="N50" s="72">
        <v>0.32365145228215769</v>
      </c>
      <c r="O50" s="72">
        <v>0.23024523160762944</v>
      </c>
      <c r="P50" s="72">
        <v>0.16032608695652173</v>
      </c>
      <c r="Q50" s="72">
        <v>0.11812080536912752</v>
      </c>
      <c r="R50" s="72">
        <v>5.9459459459459463E-2</v>
      </c>
      <c r="S50" s="72">
        <v>4.7043010752688172E-2</v>
      </c>
      <c r="T50" s="72">
        <v>3.2301480484522208E-2</v>
      </c>
      <c r="U50" s="72">
        <v>2.1447721179624665E-2</v>
      </c>
      <c r="V50" s="72">
        <v>1.4765100671140939E-2</v>
      </c>
      <c r="X50" s="232">
        <v>234</v>
      </c>
      <c r="Y50" s="232">
        <v>169</v>
      </c>
      <c r="Z50" s="232">
        <v>118</v>
      </c>
      <c r="AA50" s="232">
        <v>88</v>
      </c>
      <c r="AB50" s="232">
        <v>44</v>
      </c>
      <c r="AC50" s="232">
        <v>35</v>
      </c>
      <c r="AD50" s="232">
        <v>24</v>
      </c>
      <c r="AE50" s="232">
        <v>16</v>
      </c>
      <c r="AF50" s="232">
        <v>11</v>
      </c>
    </row>
    <row r="51" spans="2:32" x14ac:dyDescent="0.25">
      <c r="B51" s="72">
        <v>6.4220183486238536E-2</v>
      </c>
      <c r="C51" s="72">
        <v>5.242463958060288E-2</v>
      </c>
      <c r="D51" s="72">
        <v>3.8107752956636008E-2</v>
      </c>
      <c r="E51" s="72">
        <v>1.3157894736842105E-2</v>
      </c>
      <c r="F51" s="72">
        <v>0</v>
      </c>
      <c r="H51" s="72">
        <v>0.86206896551724133</v>
      </c>
      <c r="I51" s="72">
        <v>0.81481481481481477</v>
      </c>
      <c r="J51" s="72">
        <v>0.75</v>
      </c>
      <c r="K51" s="72">
        <v>0.5714285714285714</v>
      </c>
      <c r="L51" s="72">
        <v>0.48275862068965519</v>
      </c>
      <c r="N51" s="72">
        <v>0.30901287553648071</v>
      </c>
      <c r="O51" s="72">
        <v>0.2175141242937853</v>
      </c>
      <c r="P51" s="72">
        <v>0.14285714285714285</v>
      </c>
      <c r="Q51" s="72">
        <v>0.10604026845637583</v>
      </c>
      <c r="R51" s="72">
        <v>6.4220183486238536E-2</v>
      </c>
      <c r="S51" s="72">
        <v>6.1118335500650198E-2</v>
      </c>
      <c r="T51" s="72">
        <v>5.1948051948051951E-2</v>
      </c>
      <c r="U51" s="72">
        <v>3.3942558746736295E-2</v>
      </c>
      <c r="V51" s="72">
        <v>2.47074122236671E-2</v>
      </c>
      <c r="X51" s="232">
        <v>216</v>
      </c>
      <c r="Y51" s="232">
        <v>154</v>
      </c>
      <c r="Z51" s="232">
        <v>105</v>
      </c>
      <c r="AA51" s="232">
        <v>79</v>
      </c>
      <c r="AB51" s="232">
        <v>49</v>
      </c>
      <c r="AC51" s="232">
        <v>47</v>
      </c>
      <c r="AD51" s="232">
        <v>40</v>
      </c>
      <c r="AE51" s="232">
        <v>26</v>
      </c>
      <c r="AF51" s="232">
        <v>19</v>
      </c>
    </row>
    <row r="52" spans="2:32" x14ac:dyDescent="0.25">
      <c r="B52" s="72">
        <v>5.7104913678618856E-2</v>
      </c>
      <c r="C52" s="72">
        <v>4.2328042328042326E-2</v>
      </c>
      <c r="D52" s="72">
        <v>2.3809523809523808E-2</v>
      </c>
      <c r="E52" s="72">
        <v>1.5831134564643801E-2</v>
      </c>
      <c r="F52" s="72">
        <v>0</v>
      </c>
      <c r="H52" s="72">
        <v>0.74285714285714288</v>
      </c>
      <c r="I52" s="72">
        <v>0.76666666666666672</v>
      </c>
      <c r="J52" s="72">
        <v>0.62962962962962965</v>
      </c>
      <c r="K52" s="72">
        <v>0.5</v>
      </c>
      <c r="L52" s="72">
        <v>0.29629629629629628</v>
      </c>
      <c r="N52" s="72">
        <v>0.32097004279600572</v>
      </c>
      <c r="O52" s="72">
        <v>0.22359396433470508</v>
      </c>
      <c r="P52" s="72">
        <v>0.17934782608695651</v>
      </c>
      <c r="Q52" s="72">
        <v>0.10349462365591398</v>
      </c>
      <c r="R52" s="72">
        <v>5.7104913678618856E-2</v>
      </c>
      <c r="S52" s="72">
        <v>4.9543676662320728E-2</v>
      </c>
      <c r="T52" s="72">
        <v>3.9215686274509803E-2</v>
      </c>
      <c r="U52" s="72">
        <v>3.2467532467532464E-2</v>
      </c>
      <c r="V52" s="72">
        <v>2.7166882276843468E-2</v>
      </c>
      <c r="X52" s="232">
        <v>225</v>
      </c>
      <c r="Y52" s="232">
        <v>163</v>
      </c>
      <c r="Z52" s="232">
        <v>132</v>
      </c>
      <c r="AA52" s="232">
        <v>77</v>
      </c>
      <c r="AB52" s="232">
        <v>43</v>
      </c>
      <c r="AC52" s="232">
        <v>38</v>
      </c>
      <c r="AD52" s="232">
        <v>30</v>
      </c>
      <c r="AE52" s="232">
        <v>25</v>
      </c>
      <c r="AF52" s="232">
        <v>21</v>
      </c>
    </row>
    <row r="53" spans="2:32" x14ac:dyDescent="0.25">
      <c r="B53" s="72">
        <v>6.8000000000000005E-2</v>
      </c>
      <c r="C53" s="72">
        <v>4.5454545454545456E-2</v>
      </c>
      <c r="D53" s="72">
        <v>3.2171581769436998E-2</v>
      </c>
      <c r="E53" s="72">
        <v>1.7379679144385027E-2</v>
      </c>
      <c r="F53" s="72">
        <v>1.3315579227696406E-3</v>
      </c>
      <c r="H53" s="72">
        <v>0.84444444444444444</v>
      </c>
      <c r="I53" s="72">
        <v>0.66666666666666663</v>
      </c>
      <c r="J53" s="72">
        <v>0.60416666666666663</v>
      </c>
      <c r="K53" s="72">
        <v>0.56818181818181823</v>
      </c>
      <c r="L53" s="72">
        <v>0.39534883720930231</v>
      </c>
      <c r="N53" s="72">
        <v>0.3408450704225352</v>
      </c>
      <c r="O53" s="72">
        <v>0.25910364145658266</v>
      </c>
      <c r="P53" s="72">
        <v>0.1907356948228883</v>
      </c>
      <c r="Q53" s="72">
        <v>0.12566844919786097</v>
      </c>
      <c r="R53" s="72">
        <v>6.8000000000000005E-2</v>
      </c>
      <c r="S53" s="72">
        <v>5.8744993324432573E-2</v>
      </c>
      <c r="T53" s="72">
        <v>5.0531914893617018E-2</v>
      </c>
      <c r="U53" s="72">
        <v>4.2895442359249331E-2</v>
      </c>
      <c r="V53" s="72">
        <v>3.2520325203252036E-2</v>
      </c>
      <c r="X53" s="232">
        <v>242</v>
      </c>
      <c r="Y53" s="232">
        <v>185</v>
      </c>
      <c r="Z53" s="232">
        <v>140</v>
      </c>
      <c r="AA53" s="232">
        <v>94</v>
      </c>
      <c r="AB53" s="232">
        <v>51</v>
      </c>
      <c r="AC53" s="232">
        <v>44</v>
      </c>
      <c r="AD53" s="232">
        <v>38</v>
      </c>
      <c r="AE53" s="232">
        <v>32</v>
      </c>
      <c r="AF53" s="232">
        <v>24</v>
      </c>
    </row>
    <row r="54" spans="2:32" x14ac:dyDescent="0.25">
      <c r="B54" s="72">
        <v>8.0428954423592491E-2</v>
      </c>
      <c r="C54" s="72">
        <v>5.6074766355140186E-2</v>
      </c>
      <c r="D54" s="72">
        <v>3.614457831325301E-2</v>
      </c>
      <c r="E54" s="72">
        <v>1.7520215633423181E-2</v>
      </c>
      <c r="F54" s="72">
        <v>0</v>
      </c>
      <c r="H54" s="72">
        <v>0.79166666666666663</v>
      </c>
      <c r="I54" s="72">
        <v>0.76190476190476186</v>
      </c>
      <c r="J54" s="72">
        <v>0.56000000000000005</v>
      </c>
      <c r="K54" s="72">
        <v>0.43333333333333335</v>
      </c>
      <c r="L54" s="72">
        <v>0.32258064516129031</v>
      </c>
      <c r="N54" s="72">
        <v>0.32365145228215769</v>
      </c>
      <c r="O54" s="72">
        <v>0.25034387895460797</v>
      </c>
      <c r="P54" s="72">
        <v>0.16895604395604397</v>
      </c>
      <c r="Q54" s="72">
        <v>0.10803324099722991</v>
      </c>
      <c r="R54" s="72">
        <v>8.0428954423592491E-2</v>
      </c>
      <c r="S54" s="72">
        <v>6.6755674232309742E-2</v>
      </c>
      <c r="T54" s="72">
        <v>4.9399198931909215E-2</v>
      </c>
      <c r="U54" s="72">
        <v>3.7383177570093455E-2</v>
      </c>
      <c r="V54" s="72">
        <v>2.2457067371202115E-2</v>
      </c>
      <c r="X54" s="232">
        <v>234</v>
      </c>
      <c r="Y54" s="232">
        <v>182</v>
      </c>
      <c r="Z54" s="232">
        <v>123</v>
      </c>
      <c r="AA54" s="232">
        <v>78</v>
      </c>
      <c r="AB54" s="232">
        <v>60</v>
      </c>
      <c r="AC54" s="232">
        <v>50</v>
      </c>
      <c r="AD54" s="232">
        <v>37</v>
      </c>
      <c r="AE54" s="232">
        <v>28</v>
      </c>
      <c r="AF54" s="232">
        <v>17</v>
      </c>
    </row>
    <row r="55" spans="2:32" x14ac:dyDescent="0.25">
      <c r="B55" s="72">
        <v>5.2770448548812667E-2</v>
      </c>
      <c r="C55" s="72">
        <v>4.3421052631578951E-2</v>
      </c>
      <c r="D55" s="72">
        <v>2.7704485488126648E-2</v>
      </c>
      <c r="E55" s="72">
        <v>1.7127799736495388E-2</v>
      </c>
      <c r="F55" s="72">
        <v>1.3192612137203166E-3</v>
      </c>
      <c r="H55" s="72">
        <v>0.78787878787878785</v>
      </c>
      <c r="I55" s="72">
        <v>0.72727272727272729</v>
      </c>
      <c r="J55" s="72">
        <v>0.63636363636363635</v>
      </c>
      <c r="K55" s="72">
        <v>0.53125</v>
      </c>
      <c r="L55" s="72">
        <v>0.4</v>
      </c>
      <c r="N55" s="72">
        <v>0.30929264909847431</v>
      </c>
      <c r="O55" s="72">
        <v>0.21803499327052489</v>
      </c>
      <c r="P55" s="72">
        <v>0.16914749661705006</v>
      </c>
      <c r="Q55" s="72">
        <v>0.10947930574098798</v>
      </c>
      <c r="R55" s="72">
        <v>5.2770448548812667E-2</v>
      </c>
      <c r="S55" s="72">
        <v>4.5033112582781455E-2</v>
      </c>
      <c r="T55" s="72">
        <v>3.6988110964332896E-2</v>
      </c>
      <c r="U55" s="72">
        <v>2.7559055118110236E-2</v>
      </c>
      <c r="V55" s="72">
        <v>1.5873015873015872E-2</v>
      </c>
      <c r="X55" s="232">
        <v>223</v>
      </c>
      <c r="Y55" s="232">
        <v>162</v>
      </c>
      <c r="Z55" s="232">
        <v>125</v>
      </c>
      <c r="AA55" s="232">
        <v>82</v>
      </c>
      <c r="AB55" s="232">
        <v>40</v>
      </c>
      <c r="AC55" s="232">
        <v>34</v>
      </c>
      <c r="AD55" s="232">
        <v>28</v>
      </c>
      <c r="AE55" s="232">
        <v>21</v>
      </c>
      <c r="AF55" s="232">
        <v>12</v>
      </c>
    </row>
    <row r="56" spans="2:32" x14ac:dyDescent="0.25">
      <c r="B56" s="72">
        <v>7.8272604588394065E-2</v>
      </c>
      <c r="C56" s="72">
        <v>4.9597855227882036E-2</v>
      </c>
      <c r="D56" s="72">
        <v>3.4946236559139782E-2</v>
      </c>
      <c r="E56" s="72">
        <v>1.876675603217158E-2</v>
      </c>
      <c r="F56" s="72">
        <v>0</v>
      </c>
      <c r="H56" s="72">
        <v>0.81578947368421051</v>
      </c>
      <c r="I56" s="72">
        <v>0.77142857142857146</v>
      </c>
      <c r="J56" s="72">
        <v>0.69444444444444442</v>
      </c>
      <c r="K56" s="72">
        <v>0.58333333333333337</v>
      </c>
      <c r="L56" s="72">
        <v>0.44444444444444442</v>
      </c>
      <c r="N56" s="72">
        <v>0.34482758620689657</v>
      </c>
      <c r="O56" s="72">
        <v>0.25498575498575499</v>
      </c>
      <c r="P56" s="72">
        <v>0.17737430167597765</v>
      </c>
      <c r="Q56" s="72">
        <v>0.12448700410396717</v>
      </c>
      <c r="R56" s="72">
        <v>7.8272604588394065E-2</v>
      </c>
      <c r="S56" s="72">
        <v>5.7873485868102287E-2</v>
      </c>
      <c r="T56" s="72">
        <v>3.7735849056603772E-2</v>
      </c>
      <c r="U56" s="72">
        <v>3.2520325203252036E-2</v>
      </c>
      <c r="V56" s="72">
        <v>2.309782608695652E-2</v>
      </c>
      <c r="X56" s="232">
        <v>240</v>
      </c>
      <c r="Y56" s="232">
        <v>179</v>
      </c>
      <c r="Z56" s="232">
        <v>127</v>
      </c>
      <c r="AA56" s="232">
        <v>91</v>
      </c>
      <c r="AB56" s="232">
        <v>58</v>
      </c>
      <c r="AC56" s="232">
        <v>43</v>
      </c>
      <c r="AD56" s="232">
        <v>28</v>
      </c>
      <c r="AE56" s="232">
        <v>24</v>
      </c>
      <c r="AF56" s="232">
        <v>17</v>
      </c>
    </row>
    <row r="57" spans="2:32" x14ac:dyDescent="0.25">
      <c r="B57" s="72">
        <v>7.0866141732283464E-2</v>
      </c>
      <c r="C57" s="72">
        <v>4.9803407601572737E-2</v>
      </c>
      <c r="D57" s="72">
        <v>3.4210526315789476E-2</v>
      </c>
      <c r="E57" s="72">
        <v>1.7060367454068241E-2</v>
      </c>
      <c r="F57" s="72">
        <v>0</v>
      </c>
      <c r="H57" s="72">
        <v>0.67647058823529416</v>
      </c>
      <c r="I57" s="72">
        <v>0.62857142857142856</v>
      </c>
      <c r="J57" s="72">
        <v>0.56756756756756754</v>
      </c>
      <c r="K57" s="72">
        <v>0.54054054054054057</v>
      </c>
      <c r="L57" s="72">
        <v>0.41025641025641024</v>
      </c>
      <c r="N57" s="72">
        <v>0.3564493758668516</v>
      </c>
      <c r="O57" s="72">
        <v>0.26430517711171664</v>
      </c>
      <c r="P57" s="72">
        <v>0.16644295302013423</v>
      </c>
      <c r="Q57" s="72">
        <v>0.12367021276595745</v>
      </c>
      <c r="R57" s="72">
        <v>7.0866141732283464E-2</v>
      </c>
      <c r="S57" s="72">
        <v>5.4089709762532981E-2</v>
      </c>
      <c r="T57" s="72">
        <v>3.9630118890356669E-2</v>
      </c>
      <c r="U57" s="72">
        <v>3.2722513089005235E-2</v>
      </c>
      <c r="V57" s="72">
        <v>2.3468057366362451E-2</v>
      </c>
      <c r="X57" s="232">
        <v>257</v>
      </c>
      <c r="Y57" s="232">
        <v>194</v>
      </c>
      <c r="Z57" s="232">
        <v>124</v>
      </c>
      <c r="AA57" s="232">
        <v>93</v>
      </c>
      <c r="AB57" s="232">
        <v>54</v>
      </c>
      <c r="AC57" s="232">
        <v>41</v>
      </c>
      <c r="AD57" s="232">
        <v>30</v>
      </c>
      <c r="AE57" s="232">
        <v>25</v>
      </c>
      <c r="AF57" s="232">
        <v>18</v>
      </c>
    </row>
    <row r="58" spans="2:32" x14ac:dyDescent="0.25">
      <c r="B58" s="72">
        <v>6.535947712418301E-2</v>
      </c>
      <c r="C58" s="72">
        <v>5.242463958060288E-2</v>
      </c>
      <c r="D58" s="72">
        <v>3.1578947368421054E-2</v>
      </c>
      <c r="E58" s="72">
        <v>1.7195767195767195E-2</v>
      </c>
      <c r="F58" s="72">
        <v>0</v>
      </c>
      <c r="H58" s="72">
        <v>0.73333333333333328</v>
      </c>
      <c r="I58" s="72">
        <v>0.61764705882352944</v>
      </c>
      <c r="J58" s="72">
        <v>0.54545454545454541</v>
      </c>
      <c r="K58" s="72">
        <v>0.44736842105263158</v>
      </c>
      <c r="L58" s="72">
        <v>0.34210526315789475</v>
      </c>
      <c r="N58" s="72">
        <v>0.32132564841498557</v>
      </c>
      <c r="O58" s="72">
        <v>0.2274618585298197</v>
      </c>
      <c r="P58" s="72">
        <v>0.1584022038567493</v>
      </c>
      <c r="Q58" s="72">
        <v>0.11096256684491979</v>
      </c>
      <c r="R58" s="72">
        <v>6.535947712418301E-2</v>
      </c>
      <c r="S58" s="72">
        <v>5.6653491436100128E-2</v>
      </c>
      <c r="T58" s="72">
        <v>4.4795783926218712E-2</v>
      </c>
      <c r="U58" s="72">
        <v>3.4120734908136482E-2</v>
      </c>
      <c r="V58" s="72">
        <v>2.6143790849673203E-2</v>
      </c>
      <c r="X58" s="232">
        <v>223</v>
      </c>
      <c r="Y58" s="232">
        <v>164</v>
      </c>
      <c r="Z58" s="232">
        <v>115</v>
      </c>
      <c r="AA58" s="232">
        <v>83</v>
      </c>
      <c r="AB58" s="232">
        <v>50</v>
      </c>
      <c r="AC58" s="232">
        <v>43</v>
      </c>
      <c r="AD58" s="232">
        <v>34</v>
      </c>
      <c r="AE58" s="232">
        <v>26</v>
      </c>
      <c r="AF58" s="232">
        <v>20</v>
      </c>
    </row>
    <row r="59" spans="2:32" x14ac:dyDescent="0.25">
      <c r="B59" s="72">
        <v>5.9973924380704043E-2</v>
      </c>
      <c r="C59" s="72">
        <v>4.94148244473342E-2</v>
      </c>
      <c r="D59" s="72">
        <v>3.3766233766233764E-2</v>
      </c>
      <c r="E59" s="72">
        <v>1.4248704663212436E-2</v>
      </c>
      <c r="F59" s="72">
        <v>1.3037809647979139E-3</v>
      </c>
      <c r="H59" s="72">
        <v>0.76744186046511631</v>
      </c>
      <c r="I59" s="72">
        <v>0.65</v>
      </c>
      <c r="J59" s="72">
        <v>0.59459459459459463</v>
      </c>
      <c r="K59" s="72">
        <v>0.45945945945945948</v>
      </c>
      <c r="L59" s="72">
        <v>0.38461538461538464</v>
      </c>
      <c r="N59" s="72">
        <v>0.35410764872521244</v>
      </c>
      <c r="O59" s="72">
        <v>0.25</v>
      </c>
      <c r="P59" s="72">
        <v>0.17837837837837839</v>
      </c>
      <c r="Q59" s="72">
        <v>0.10484927916120576</v>
      </c>
      <c r="R59" s="72">
        <v>5.9973924380704043E-2</v>
      </c>
      <c r="S59" s="72">
        <v>4.7865459249676584E-2</v>
      </c>
      <c r="T59" s="72">
        <v>3.9845758354755782E-2</v>
      </c>
      <c r="U59" s="72">
        <v>2.8277634961439587E-2</v>
      </c>
      <c r="V59" s="72">
        <v>1.7879948914431672E-2</v>
      </c>
      <c r="X59" s="232">
        <v>250</v>
      </c>
      <c r="Y59" s="232">
        <v>182</v>
      </c>
      <c r="Z59" s="232">
        <v>132</v>
      </c>
      <c r="AA59" s="232">
        <v>80</v>
      </c>
      <c r="AB59" s="232">
        <v>46</v>
      </c>
      <c r="AC59" s="232">
        <v>37</v>
      </c>
      <c r="AD59" s="232">
        <v>31</v>
      </c>
      <c r="AE59" s="232">
        <v>22</v>
      </c>
      <c r="AF59" s="232">
        <v>14</v>
      </c>
    </row>
    <row r="60" spans="2:32" x14ac:dyDescent="0.25">
      <c r="B60" s="72">
        <v>5.8984910836762688E-2</v>
      </c>
      <c r="C60" s="72">
        <v>4.5143638850889192E-2</v>
      </c>
      <c r="D60" s="72">
        <v>3.3012379642365884E-2</v>
      </c>
      <c r="E60" s="72">
        <v>1.6506189821182942E-2</v>
      </c>
      <c r="F60" s="72">
        <v>0</v>
      </c>
      <c r="H60" s="72">
        <v>0.81481481481481477</v>
      </c>
      <c r="I60" s="72">
        <v>0.6785714285714286</v>
      </c>
      <c r="J60" s="72">
        <v>0.58064516129032262</v>
      </c>
      <c r="K60" s="72">
        <v>0.4838709677419355</v>
      </c>
      <c r="L60" s="72">
        <v>0.4</v>
      </c>
      <c r="N60" s="72">
        <v>0.36524300441826213</v>
      </c>
      <c r="O60" s="72">
        <v>0.25604551920341395</v>
      </c>
      <c r="P60" s="72">
        <v>0.17980636237897649</v>
      </c>
      <c r="Q60" s="72">
        <v>0.10504774897680765</v>
      </c>
      <c r="R60" s="72">
        <v>5.8984910836762688E-2</v>
      </c>
      <c r="S60" s="72">
        <v>5.0894085281980743E-2</v>
      </c>
      <c r="T60" s="72">
        <v>4.6448087431693992E-2</v>
      </c>
      <c r="U60" s="72">
        <v>3.5182679296346414E-2</v>
      </c>
      <c r="V60" s="72">
        <v>2.15633423180593E-2</v>
      </c>
      <c r="X60" s="232">
        <v>248</v>
      </c>
      <c r="Y60" s="232">
        <v>180</v>
      </c>
      <c r="Z60" s="232">
        <v>130</v>
      </c>
      <c r="AA60" s="232">
        <v>77</v>
      </c>
      <c r="AB60" s="232">
        <v>43</v>
      </c>
      <c r="AC60" s="232">
        <v>37</v>
      </c>
      <c r="AD60" s="232">
        <v>34</v>
      </c>
      <c r="AE60" s="232">
        <v>26</v>
      </c>
      <c r="AF60" s="232">
        <v>16</v>
      </c>
    </row>
    <row r="61" spans="2:32" x14ac:dyDescent="0.25">
      <c r="B61" s="72">
        <v>6.174496644295302E-2</v>
      </c>
      <c r="C61" s="72">
        <v>4.7106325706594884E-2</v>
      </c>
      <c r="D61" s="72">
        <v>3.3647375504710635E-2</v>
      </c>
      <c r="E61" s="72">
        <v>1.7543859649122806E-2</v>
      </c>
      <c r="F61" s="72">
        <v>0</v>
      </c>
      <c r="H61" s="72">
        <v>0.72972972972972971</v>
      </c>
      <c r="I61" s="72">
        <v>0.65</v>
      </c>
      <c r="J61" s="72">
        <v>0.54054054054054057</v>
      </c>
      <c r="K61" s="72">
        <v>0.48648648648648651</v>
      </c>
      <c r="L61" s="72">
        <v>0.38461538461538464</v>
      </c>
      <c r="N61" s="72">
        <v>0.33190271816881262</v>
      </c>
      <c r="O61" s="72">
        <v>0.23109243697478993</v>
      </c>
      <c r="P61" s="72">
        <v>0.1503448275862069</v>
      </c>
      <c r="Q61" s="72">
        <v>0.10068027210884353</v>
      </c>
      <c r="R61" s="72">
        <v>6.174496644295302E-2</v>
      </c>
      <c r="S61" s="72">
        <v>4.7936085219707054E-2</v>
      </c>
      <c r="T61" s="72">
        <v>4.2780748663101602E-2</v>
      </c>
      <c r="U61" s="72">
        <v>3.4482758620689655E-2</v>
      </c>
      <c r="V61" s="72">
        <v>1.9788918205804751E-2</v>
      </c>
      <c r="X61" s="232">
        <v>232</v>
      </c>
      <c r="Y61" s="232">
        <v>165</v>
      </c>
      <c r="Z61" s="232">
        <v>109</v>
      </c>
      <c r="AA61" s="232">
        <v>74</v>
      </c>
      <c r="AB61" s="232">
        <v>46</v>
      </c>
      <c r="AC61" s="232">
        <v>36</v>
      </c>
      <c r="AD61" s="232">
        <v>32</v>
      </c>
      <c r="AE61" s="232">
        <v>26</v>
      </c>
      <c r="AF61" s="232">
        <v>15</v>
      </c>
    </row>
    <row r="62" spans="2:32" x14ac:dyDescent="0.25">
      <c r="B62" s="72">
        <v>6.3719115734720416E-2</v>
      </c>
      <c r="C62" s="72">
        <v>5.0452781371280724E-2</v>
      </c>
      <c r="D62" s="72">
        <v>3.2299741602067181E-2</v>
      </c>
      <c r="E62" s="72">
        <v>1.8111254851228976E-2</v>
      </c>
      <c r="F62" s="72">
        <v>0</v>
      </c>
      <c r="H62" s="72">
        <v>0.66666666666666663</v>
      </c>
      <c r="I62" s="72">
        <v>0.58620689655172409</v>
      </c>
      <c r="J62" s="72">
        <v>0.5</v>
      </c>
      <c r="K62" s="72">
        <v>0.44444444444444442</v>
      </c>
      <c r="L62" s="72">
        <v>0.30769230769230771</v>
      </c>
      <c r="N62" s="72">
        <v>0.32548476454293629</v>
      </c>
      <c r="O62" s="72">
        <v>0.2560646900269542</v>
      </c>
      <c r="P62" s="72">
        <v>0.1877496671105193</v>
      </c>
      <c r="Q62" s="72">
        <v>0.11788079470198676</v>
      </c>
      <c r="R62" s="72">
        <v>6.3719115734720416E-2</v>
      </c>
      <c r="S62" s="72">
        <v>5.3315994798439535E-2</v>
      </c>
      <c r="T62" s="72">
        <v>5.2015604681404419E-2</v>
      </c>
      <c r="U62" s="72">
        <v>4.3870967741935482E-2</v>
      </c>
      <c r="V62" s="72">
        <v>2.8132992327365727E-2</v>
      </c>
      <c r="X62" s="232">
        <v>235</v>
      </c>
      <c r="Y62" s="232">
        <v>190</v>
      </c>
      <c r="Z62" s="232">
        <v>141</v>
      </c>
      <c r="AA62" s="232">
        <v>89</v>
      </c>
      <c r="AB62" s="232">
        <v>49</v>
      </c>
      <c r="AC62" s="232">
        <v>41</v>
      </c>
      <c r="AD62" s="232">
        <v>40</v>
      </c>
      <c r="AE62" s="232">
        <v>34</v>
      </c>
      <c r="AF62" s="232">
        <v>22</v>
      </c>
    </row>
    <row r="63" spans="2:32" x14ac:dyDescent="0.25">
      <c r="B63" s="72">
        <v>6.8119891008174394E-2</v>
      </c>
      <c r="C63" s="72">
        <v>5.3206002728512961E-2</v>
      </c>
      <c r="D63" s="72">
        <v>3.5470668485675309E-2</v>
      </c>
      <c r="E63" s="72">
        <v>1.7687074829931974E-2</v>
      </c>
      <c r="F63" s="72">
        <v>0</v>
      </c>
      <c r="H63" s="72">
        <v>0.85</v>
      </c>
      <c r="I63" s="72">
        <v>0.72727272727272729</v>
      </c>
      <c r="J63" s="72">
        <v>0.6428571428571429</v>
      </c>
      <c r="K63" s="72">
        <v>0.51219512195121952</v>
      </c>
      <c r="L63" s="72">
        <v>0.41463414634146339</v>
      </c>
      <c r="N63" s="72">
        <v>0.34317862165963431</v>
      </c>
      <c r="O63" s="72">
        <v>0.25383542538354253</v>
      </c>
      <c r="P63" s="72">
        <v>0.17193947730398901</v>
      </c>
      <c r="Q63" s="72">
        <v>0.1094391244870041</v>
      </c>
      <c r="R63" s="72">
        <v>6.8119891008174394E-2</v>
      </c>
      <c r="S63" s="72">
        <v>6.25E-2</v>
      </c>
      <c r="T63" s="72">
        <v>5.434782608695652E-2</v>
      </c>
      <c r="U63" s="72">
        <v>3.9242219215155617E-2</v>
      </c>
      <c r="V63" s="72">
        <v>2.6990553306342781E-2</v>
      </c>
      <c r="X63" s="232">
        <v>244</v>
      </c>
      <c r="Y63" s="232">
        <v>182</v>
      </c>
      <c r="Z63" s="232">
        <v>125</v>
      </c>
      <c r="AA63" s="232">
        <v>80</v>
      </c>
      <c r="AB63" s="232">
        <v>50</v>
      </c>
      <c r="AC63" s="232">
        <v>46</v>
      </c>
      <c r="AD63" s="232">
        <v>40</v>
      </c>
      <c r="AE63" s="232">
        <v>29</v>
      </c>
      <c r="AF63" s="232">
        <v>20</v>
      </c>
    </row>
    <row r="64" spans="2:32" x14ac:dyDescent="0.25">
      <c r="B64" s="72">
        <v>7.1240105540897103E-2</v>
      </c>
      <c r="C64" s="72">
        <v>5.3947368421052633E-2</v>
      </c>
      <c r="D64" s="72">
        <v>4.2160737812911728E-2</v>
      </c>
      <c r="E64" s="72">
        <v>2.0997375328083989E-2</v>
      </c>
      <c r="F64" s="72">
        <v>0</v>
      </c>
      <c r="H64" s="72">
        <v>0.70731707317073167</v>
      </c>
      <c r="I64" s="72">
        <v>0.51219512195121952</v>
      </c>
      <c r="J64" s="72">
        <v>0.41860465116279072</v>
      </c>
      <c r="K64" s="72">
        <v>0.33333333333333331</v>
      </c>
      <c r="L64" s="72">
        <v>0.27500000000000002</v>
      </c>
      <c r="N64" s="72">
        <v>0.34770114942528735</v>
      </c>
      <c r="O64" s="72">
        <v>0.25104022191400832</v>
      </c>
      <c r="P64" s="72">
        <v>0.1728395061728395</v>
      </c>
      <c r="Q64" s="72">
        <v>0.10887096774193548</v>
      </c>
      <c r="R64" s="72">
        <v>7.1240105540897103E-2</v>
      </c>
      <c r="S64" s="72">
        <v>5.9445178335535004E-2</v>
      </c>
      <c r="T64" s="72">
        <v>4.3650793650793648E-2</v>
      </c>
      <c r="U64" s="72">
        <v>3.8007863695937089E-2</v>
      </c>
      <c r="V64" s="72">
        <v>2.6143790849673203E-2</v>
      </c>
      <c r="X64" s="232">
        <v>242</v>
      </c>
      <c r="Y64" s="232">
        <v>181</v>
      </c>
      <c r="Z64" s="232">
        <v>126</v>
      </c>
      <c r="AA64" s="232">
        <v>81</v>
      </c>
      <c r="AB64" s="232">
        <v>54</v>
      </c>
      <c r="AC64" s="232">
        <v>45</v>
      </c>
      <c r="AD64" s="232">
        <v>33</v>
      </c>
      <c r="AE64" s="232">
        <v>29</v>
      </c>
      <c r="AF64" s="232">
        <v>20</v>
      </c>
    </row>
    <row r="65" spans="2:32" x14ac:dyDescent="0.25">
      <c r="B65" s="72">
        <v>6.3241106719367585E-2</v>
      </c>
      <c r="C65" s="72">
        <v>5.7971014492753624E-2</v>
      </c>
      <c r="D65" s="72">
        <v>3.5526315789473684E-2</v>
      </c>
      <c r="E65" s="72">
        <v>9.2348284960422165E-3</v>
      </c>
      <c r="F65" s="72">
        <v>0</v>
      </c>
      <c r="H65" s="72">
        <v>0.76666666666666672</v>
      </c>
      <c r="I65" s="72">
        <v>0.6333333333333333</v>
      </c>
      <c r="J65" s="72">
        <v>0.62068965517241381</v>
      </c>
      <c r="K65" s="72">
        <v>0.5</v>
      </c>
      <c r="L65" s="72">
        <v>0.38709677419354838</v>
      </c>
      <c r="N65" s="72">
        <v>0.36122733612273361</v>
      </c>
      <c r="O65" s="72">
        <v>0.26519337016574585</v>
      </c>
      <c r="P65" s="72">
        <v>0.17994505494505494</v>
      </c>
      <c r="Q65" s="72">
        <v>0.12583668005354753</v>
      </c>
      <c r="R65" s="72">
        <v>6.3241106719367585E-2</v>
      </c>
      <c r="S65" s="72">
        <v>5.6728232189973617E-2</v>
      </c>
      <c r="T65" s="72">
        <v>4.8812664907651716E-2</v>
      </c>
      <c r="U65" s="72">
        <v>3.91644908616188E-2</v>
      </c>
      <c r="V65" s="72">
        <v>2.8683181225554105E-2</v>
      </c>
      <c r="X65" s="232">
        <v>259</v>
      </c>
      <c r="Y65" s="232">
        <v>192</v>
      </c>
      <c r="Z65" s="232">
        <v>131</v>
      </c>
      <c r="AA65" s="232">
        <v>94</v>
      </c>
      <c r="AB65" s="232">
        <v>48</v>
      </c>
      <c r="AC65" s="232">
        <v>43</v>
      </c>
      <c r="AD65" s="232">
        <v>37</v>
      </c>
      <c r="AE65" s="232">
        <v>30</v>
      </c>
      <c r="AF65" s="232">
        <v>22</v>
      </c>
    </row>
    <row r="66" spans="2:32" x14ac:dyDescent="0.25">
      <c r="B66" s="72">
        <v>5.4123711340206188E-2</v>
      </c>
      <c r="C66" s="72">
        <v>4.2635658914728682E-2</v>
      </c>
      <c r="D66" s="72">
        <v>2.0806241872561769E-2</v>
      </c>
      <c r="E66" s="72">
        <v>1.0416666666666666E-2</v>
      </c>
      <c r="F66" s="72">
        <v>0</v>
      </c>
      <c r="H66" s="72">
        <v>0.69696969696969702</v>
      </c>
      <c r="I66" s="72">
        <v>0.6470588235294118</v>
      </c>
      <c r="J66" s="72">
        <v>0.54054054054054057</v>
      </c>
      <c r="K66" s="72">
        <v>0.51351351351351349</v>
      </c>
      <c r="L66" s="72">
        <v>0.42424242424242425</v>
      </c>
      <c r="N66" s="72">
        <v>0.30647482014388489</v>
      </c>
      <c r="O66" s="72">
        <v>0.22128851540616246</v>
      </c>
      <c r="P66" s="72">
        <v>0.16098226466575716</v>
      </c>
      <c r="Q66" s="72">
        <v>0.10182767624020887</v>
      </c>
      <c r="R66" s="72">
        <v>5.4123711340206188E-2</v>
      </c>
      <c r="S66" s="72">
        <v>4.4529262086513997E-2</v>
      </c>
      <c r="T66" s="72">
        <v>3.4482758620689655E-2</v>
      </c>
      <c r="U66" s="72">
        <v>2.795425667090216E-2</v>
      </c>
      <c r="V66" s="72">
        <v>2.2727272727272728E-2</v>
      </c>
      <c r="X66" s="232">
        <v>213</v>
      </c>
      <c r="Y66" s="232">
        <v>158</v>
      </c>
      <c r="Z66" s="232">
        <v>118</v>
      </c>
      <c r="AA66" s="232">
        <v>78</v>
      </c>
      <c r="AB66" s="232">
        <v>42</v>
      </c>
      <c r="AC66" s="232">
        <v>35</v>
      </c>
      <c r="AD66" s="232">
        <v>27</v>
      </c>
      <c r="AE66" s="232">
        <v>22</v>
      </c>
      <c r="AF66" s="232">
        <v>18</v>
      </c>
    </row>
    <row r="67" spans="2:32" x14ac:dyDescent="0.25">
      <c r="B67" s="72">
        <v>7.4901445466491454E-2</v>
      </c>
      <c r="C67" s="72">
        <v>5.6578947368421055E-2</v>
      </c>
      <c r="D67" s="72">
        <v>4.2105263157894736E-2</v>
      </c>
      <c r="E67" s="72">
        <v>2.3715415019762844E-2</v>
      </c>
      <c r="F67" s="72">
        <v>0</v>
      </c>
      <c r="H67" s="72">
        <v>0.72093023255813948</v>
      </c>
      <c r="I67" s="72">
        <v>0.65217391304347827</v>
      </c>
      <c r="J67" s="72">
        <v>0.63636363636363635</v>
      </c>
      <c r="K67" s="72">
        <v>0.52173913043478259</v>
      </c>
      <c r="L67" s="72">
        <v>0.41304347826086957</v>
      </c>
      <c r="N67" s="72">
        <v>0.31294452347083929</v>
      </c>
      <c r="O67" s="72">
        <v>0.23822714681440443</v>
      </c>
      <c r="P67" s="72">
        <v>0.16176470588235295</v>
      </c>
      <c r="Q67" s="72">
        <v>0.12220762155059132</v>
      </c>
      <c r="R67" s="72">
        <v>7.4901445466491454E-2</v>
      </c>
      <c r="S67" s="72">
        <v>5.4018445322793152E-2</v>
      </c>
      <c r="T67" s="72">
        <v>4.7493403693931395E-2</v>
      </c>
      <c r="U67" s="72">
        <v>3.7234042553191488E-2</v>
      </c>
      <c r="V67" s="72">
        <v>2.3968042609853527E-2</v>
      </c>
      <c r="X67" s="232">
        <v>220</v>
      </c>
      <c r="Y67" s="232">
        <v>172</v>
      </c>
      <c r="Z67" s="232">
        <v>121</v>
      </c>
      <c r="AA67" s="232">
        <v>93</v>
      </c>
      <c r="AB67" s="232">
        <v>57</v>
      </c>
      <c r="AC67" s="232">
        <v>41</v>
      </c>
      <c r="AD67" s="232">
        <v>36</v>
      </c>
      <c r="AE67" s="232">
        <v>28</v>
      </c>
      <c r="AF67" s="232">
        <v>18</v>
      </c>
    </row>
    <row r="68" spans="2:32" x14ac:dyDescent="0.25">
      <c r="B68" s="72">
        <v>5.867014341590613E-2</v>
      </c>
      <c r="C68" s="72">
        <v>3.9318479685452164E-2</v>
      </c>
      <c r="D68" s="72">
        <v>3.0144167758846659E-2</v>
      </c>
      <c r="E68" s="72">
        <v>1.8469656992084433E-2</v>
      </c>
      <c r="F68" s="72">
        <v>0</v>
      </c>
      <c r="H68" s="72">
        <v>0.88</v>
      </c>
      <c r="I68" s="72">
        <v>0.65517241379310343</v>
      </c>
      <c r="J68" s="72">
        <v>0.55555555555555558</v>
      </c>
      <c r="K68" s="72">
        <v>0.41935483870967744</v>
      </c>
      <c r="L68" s="72">
        <v>0.25806451612903225</v>
      </c>
      <c r="N68" s="72">
        <v>0.34068965517241379</v>
      </c>
      <c r="O68" s="72">
        <v>0.25572005383580082</v>
      </c>
      <c r="P68" s="72">
        <v>0.17473118279569894</v>
      </c>
      <c r="Q68" s="72">
        <v>0.10582010582010581</v>
      </c>
      <c r="R68" s="72">
        <v>5.867014341590613E-2</v>
      </c>
      <c r="S68" s="72">
        <v>4.2857142857142858E-2</v>
      </c>
      <c r="T68" s="72">
        <v>3.2509752925877766E-2</v>
      </c>
      <c r="U68" s="72">
        <v>2.2280471821756225E-2</v>
      </c>
      <c r="V68" s="72">
        <v>1.3123359580052493E-2</v>
      </c>
      <c r="X68" s="232">
        <v>247</v>
      </c>
      <c r="Y68" s="232">
        <v>190</v>
      </c>
      <c r="Z68" s="232">
        <v>130</v>
      </c>
      <c r="AA68" s="232">
        <v>80</v>
      </c>
      <c r="AB68" s="232">
        <v>45</v>
      </c>
      <c r="AC68" s="232">
        <v>33</v>
      </c>
      <c r="AD68" s="232">
        <v>25</v>
      </c>
      <c r="AE68" s="232">
        <v>17</v>
      </c>
      <c r="AF68" s="232">
        <v>10</v>
      </c>
    </row>
    <row r="69" spans="2:32" x14ac:dyDescent="0.25">
      <c r="B69" s="72">
        <v>8.7417218543046363E-2</v>
      </c>
      <c r="C69" s="72">
        <v>6.2666666666666662E-2</v>
      </c>
      <c r="D69" s="72">
        <v>4.2666666666666665E-2</v>
      </c>
      <c r="E69" s="72">
        <v>2.6631158455392809E-2</v>
      </c>
      <c r="F69" s="72">
        <v>0</v>
      </c>
      <c r="H69" s="72">
        <v>0.90322580645161288</v>
      </c>
      <c r="I69" s="72">
        <v>0.65714285714285714</v>
      </c>
      <c r="J69" s="72">
        <v>0.55882352941176472</v>
      </c>
      <c r="K69" s="72">
        <v>0.38235294117647056</v>
      </c>
      <c r="L69" s="72">
        <v>0.23529411764705882</v>
      </c>
      <c r="N69" s="72">
        <v>0.3475783475783476</v>
      </c>
      <c r="O69" s="72">
        <v>0.26666666666666666</v>
      </c>
      <c r="P69" s="72">
        <v>0.19893899204244031</v>
      </c>
      <c r="Q69" s="72">
        <v>0.15333333333333332</v>
      </c>
      <c r="R69" s="72">
        <v>8.7417218543046363E-2</v>
      </c>
      <c r="S69" s="72">
        <v>6.9148936170212769E-2</v>
      </c>
      <c r="T69" s="72">
        <v>5.2910052910052907E-2</v>
      </c>
      <c r="U69" s="72">
        <v>3.4165571616294348E-2</v>
      </c>
      <c r="V69" s="72">
        <v>1.5748031496062992E-2</v>
      </c>
      <c r="X69" s="232">
        <v>244</v>
      </c>
      <c r="Y69" s="232">
        <v>192</v>
      </c>
      <c r="Z69" s="232">
        <v>150</v>
      </c>
      <c r="AA69" s="232">
        <v>115</v>
      </c>
      <c r="AB69" s="232">
        <v>66</v>
      </c>
      <c r="AC69" s="232">
        <v>52</v>
      </c>
      <c r="AD69" s="232">
        <v>40</v>
      </c>
      <c r="AE69" s="232">
        <v>26</v>
      </c>
      <c r="AF69" s="232">
        <v>12</v>
      </c>
    </row>
    <row r="70" spans="2:32" x14ac:dyDescent="0.25">
      <c r="B70" s="72">
        <v>7.1611253196930943E-2</v>
      </c>
      <c r="C70" s="72">
        <v>5.1347881899871634E-2</v>
      </c>
      <c r="D70" s="72">
        <v>2.681992337164751E-2</v>
      </c>
      <c r="E70" s="72">
        <v>7.6142131979695434E-3</v>
      </c>
      <c r="F70" s="72">
        <v>0</v>
      </c>
      <c r="H70" s="72">
        <v>0.68292682926829273</v>
      </c>
      <c r="I70" s="72">
        <v>0.55813953488372092</v>
      </c>
      <c r="J70" s="72">
        <v>0.4358974358974359</v>
      </c>
      <c r="K70" s="72">
        <v>0.34375</v>
      </c>
      <c r="L70" s="72">
        <v>0.26470588235294118</v>
      </c>
      <c r="N70" s="72">
        <v>0.32392473118279569</v>
      </c>
      <c r="O70" s="72">
        <v>0.25398936170212766</v>
      </c>
      <c r="P70" s="72">
        <v>0.17670157068062828</v>
      </c>
      <c r="Q70" s="72">
        <v>0.1171875</v>
      </c>
      <c r="R70" s="72">
        <v>7.1611253196930943E-2</v>
      </c>
      <c r="S70" s="72">
        <v>6.6242038216560509E-2</v>
      </c>
      <c r="T70" s="72">
        <v>5.2096569250317665E-2</v>
      </c>
      <c r="U70" s="72">
        <v>4.6776232616940583E-2</v>
      </c>
      <c r="V70" s="72">
        <v>3.0534351145038167E-2</v>
      </c>
      <c r="X70" s="232">
        <v>241</v>
      </c>
      <c r="Y70" s="232">
        <v>191</v>
      </c>
      <c r="Z70" s="232">
        <v>135</v>
      </c>
      <c r="AA70" s="232">
        <v>90</v>
      </c>
      <c r="AB70" s="232">
        <v>56</v>
      </c>
      <c r="AC70" s="232">
        <v>52</v>
      </c>
      <c r="AD70" s="232">
        <v>41</v>
      </c>
      <c r="AE70" s="232">
        <v>37</v>
      </c>
      <c r="AF70" s="232">
        <v>24</v>
      </c>
    </row>
    <row r="71" spans="2:32" x14ac:dyDescent="0.25">
      <c r="B71" s="72">
        <v>7.4607329842931933E-2</v>
      </c>
      <c r="C71" s="72">
        <v>5.3315994798439535E-2</v>
      </c>
      <c r="D71" s="72">
        <v>3.515625E-2</v>
      </c>
      <c r="E71" s="72">
        <v>1.5665796344647518E-2</v>
      </c>
      <c r="F71" s="72">
        <v>0</v>
      </c>
      <c r="H71" s="72">
        <v>0.8</v>
      </c>
      <c r="I71" s="72">
        <v>0.80769230769230771</v>
      </c>
      <c r="J71" s="72">
        <v>0.66666666666666663</v>
      </c>
      <c r="K71" s="72">
        <v>0.6071428571428571</v>
      </c>
      <c r="L71" s="72">
        <v>0.5357142857142857</v>
      </c>
      <c r="N71" s="72">
        <v>0.34135977337110479</v>
      </c>
      <c r="O71" s="72">
        <v>0.2517193947730399</v>
      </c>
      <c r="P71" s="72">
        <v>0.18478260869565216</v>
      </c>
      <c r="Q71" s="72">
        <v>0.12751677852348994</v>
      </c>
      <c r="R71" s="72">
        <v>7.4607329842931933E-2</v>
      </c>
      <c r="S71" s="72">
        <v>6.3157894736842107E-2</v>
      </c>
      <c r="T71" s="72">
        <v>5.5408970976253295E-2</v>
      </c>
      <c r="U71" s="72">
        <v>4.6542553191489359E-2</v>
      </c>
      <c r="V71" s="72">
        <v>2.8150134048257374E-2</v>
      </c>
      <c r="X71" s="232">
        <v>241</v>
      </c>
      <c r="Y71" s="232">
        <v>183</v>
      </c>
      <c r="Z71" s="232">
        <v>136</v>
      </c>
      <c r="AA71" s="232">
        <v>95</v>
      </c>
      <c r="AB71" s="232">
        <v>57</v>
      </c>
      <c r="AC71" s="232">
        <v>48</v>
      </c>
      <c r="AD71" s="232">
        <v>42</v>
      </c>
      <c r="AE71" s="232">
        <v>35</v>
      </c>
      <c r="AF71" s="232">
        <v>21</v>
      </c>
    </row>
    <row r="72" spans="2:32" x14ac:dyDescent="0.25">
      <c r="B72" s="72">
        <v>8.8624338624338619E-2</v>
      </c>
      <c r="C72" s="72">
        <v>6.3408190224570671E-2</v>
      </c>
      <c r="D72" s="72">
        <v>3.5526315789473684E-2</v>
      </c>
      <c r="E72" s="72">
        <v>1.1842105263157895E-2</v>
      </c>
      <c r="F72" s="72">
        <v>0</v>
      </c>
      <c r="H72" s="72">
        <v>0.70370370370370372</v>
      </c>
      <c r="I72" s="72">
        <v>0.51724137931034486</v>
      </c>
      <c r="J72" s="72">
        <v>0.40740740740740738</v>
      </c>
      <c r="K72" s="72">
        <v>0.25925925925925924</v>
      </c>
      <c r="L72" s="72">
        <v>0.21739130434782608</v>
      </c>
      <c r="N72" s="72">
        <v>0.35672514619883039</v>
      </c>
      <c r="O72" s="72">
        <v>0.27464788732394368</v>
      </c>
      <c r="P72" s="72">
        <v>0.19556171983356449</v>
      </c>
      <c r="Q72" s="72">
        <v>0.13204951856946354</v>
      </c>
      <c r="R72" s="72">
        <v>8.8624338624338619E-2</v>
      </c>
      <c r="S72" s="72">
        <v>7.3138297872340427E-2</v>
      </c>
      <c r="T72" s="72">
        <v>5.3333333333333337E-2</v>
      </c>
      <c r="U72" s="72">
        <v>4.1168658698539175E-2</v>
      </c>
      <c r="V72" s="72">
        <v>3.1662269129287601E-2</v>
      </c>
      <c r="X72" s="232">
        <v>244</v>
      </c>
      <c r="Y72" s="232">
        <v>195</v>
      </c>
      <c r="Z72" s="232">
        <v>141</v>
      </c>
      <c r="AA72" s="232">
        <v>96</v>
      </c>
      <c r="AB72" s="232">
        <v>67</v>
      </c>
      <c r="AC72" s="232">
        <v>55</v>
      </c>
      <c r="AD72" s="232">
        <v>40</v>
      </c>
      <c r="AE72" s="232">
        <v>31</v>
      </c>
      <c r="AF72" s="232">
        <v>24</v>
      </c>
    </row>
    <row r="73" spans="2:32" x14ac:dyDescent="0.25">
      <c r="B73" s="72">
        <v>4.9934296977660969E-2</v>
      </c>
      <c r="C73" s="72">
        <v>3.7958115183246072E-2</v>
      </c>
      <c r="D73" s="72">
        <v>1.832460732984293E-2</v>
      </c>
      <c r="E73" s="72">
        <v>6.4935064935064939E-3</v>
      </c>
      <c r="F73" s="72">
        <v>0</v>
      </c>
      <c r="H73" s="72">
        <v>0.7142857142857143</v>
      </c>
      <c r="I73" s="72">
        <v>0.6875</v>
      </c>
      <c r="J73" s="72">
        <v>0.51428571428571423</v>
      </c>
      <c r="K73" s="72">
        <v>0.45161290322580644</v>
      </c>
      <c r="L73" s="72">
        <v>0.38709677419354838</v>
      </c>
      <c r="N73" s="72">
        <v>0.29640287769784174</v>
      </c>
      <c r="O73" s="72">
        <v>0.22777777777777777</v>
      </c>
      <c r="P73" s="72">
        <v>0.16576819407008087</v>
      </c>
      <c r="Q73" s="72">
        <v>0.10643889618922471</v>
      </c>
      <c r="R73" s="72">
        <v>4.9934296977660969E-2</v>
      </c>
      <c r="S73" s="72">
        <v>4.5871559633027525E-2</v>
      </c>
      <c r="T73" s="72">
        <v>3.8309114927344783E-2</v>
      </c>
      <c r="U73" s="72">
        <v>3.0343007915567283E-2</v>
      </c>
      <c r="V73" s="72">
        <v>1.7127799736495388E-2</v>
      </c>
      <c r="X73" s="232">
        <v>206</v>
      </c>
      <c r="Y73" s="232">
        <v>164</v>
      </c>
      <c r="Z73" s="232">
        <v>123</v>
      </c>
      <c r="AA73" s="232">
        <v>81</v>
      </c>
      <c r="AB73" s="232">
        <v>38</v>
      </c>
      <c r="AC73" s="232">
        <v>35</v>
      </c>
      <c r="AD73" s="232">
        <v>29</v>
      </c>
      <c r="AE73" s="232">
        <v>23</v>
      </c>
      <c r="AF73" s="232">
        <v>13</v>
      </c>
    </row>
    <row r="74" spans="2:32" x14ac:dyDescent="0.25">
      <c r="B74" s="72">
        <v>6.0025542784163471E-2</v>
      </c>
      <c r="C74" s="72">
        <v>4.5801526717557252E-2</v>
      </c>
      <c r="D74" s="72">
        <v>3.0573248407643312E-2</v>
      </c>
      <c r="E74" s="72">
        <v>1.6602809706257982E-2</v>
      </c>
      <c r="F74" s="72">
        <v>0</v>
      </c>
      <c r="H74" s="72">
        <v>0.76666666666666672</v>
      </c>
      <c r="I74" s="72">
        <v>0.6785714285714286</v>
      </c>
      <c r="J74" s="72">
        <v>0.65384615384615385</v>
      </c>
      <c r="K74" s="72">
        <v>0.5357142857142857</v>
      </c>
      <c r="L74" s="72">
        <v>0.31034482758620691</v>
      </c>
      <c r="N74" s="72">
        <v>0.3188202247191011</v>
      </c>
      <c r="O74" s="72">
        <v>0.23045267489711935</v>
      </c>
      <c r="P74" s="72">
        <v>0.15868673050615595</v>
      </c>
      <c r="Q74" s="72">
        <v>0.1038107752956636</v>
      </c>
      <c r="R74" s="72">
        <v>6.0025542784163471E-2</v>
      </c>
      <c r="S74" s="72">
        <v>5.4361567635903919E-2</v>
      </c>
      <c r="T74" s="72">
        <v>4.2659974905897118E-2</v>
      </c>
      <c r="U74" s="72">
        <v>3.391959798994975E-2</v>
      </c>
      <c r="V74" s="72">
        <v>2.3899371069182392E-2</v>
      </c>
      <c r="X74" s="232">
        <v>227</v>
      </c>
      <c r="Y74" s="232">
        <v>168</v>
      </c>
      <c r="Z74" s="232">
        <v>116</v>
      </c>
      <c r="AA74" s="232">
        <v>79</v>
      </c>
      <c r="AB74" s="232">
        <v>47</v>
      </c>
      <c r="AC74" s="232">
        <v>43</v>
      </c>
      <c r="AD74" s="232">
        <v>34</v>
      </c>
      <c r="AE74" s="232">
        <v>27</v>
      </c>
      <c r="AF74" s="232">
        <v>19</v>
      </c>
    </row>
    <row r="75" spans="2:32" x14ac:dyDescent="0.25">
      <c r="B75" s="72">
        <v>6.4171122994652413E-2</v>
      </c>
      <c r="C75" s="72">
        <v>5.2489905787348586E-2</v>
      </c>
      <c r="D75" s="72">
        <v>3.6193029490616625E-2</v>
      </c>
      <c r="E75" s="72">
        <v>1.7426273458445041E-2</v>
      </c>
      <c r="F75" s="72">
        <v>0</v>
      </c>
      <c r="H75" s="72">
        <v>0.70833333333333337</v>
      </c>
      <c r="I75" s="72">
        <v>0.56000000000000005</v>
      </c>
      <c r="J75" s="72">
        <v>0.45833333333333331</v>
      </c>
      <c r="K75" s="72">
        <v>0.25</v>
      </c>
      <c r="L75" s="72">
        <v>0.18518518518518517</v>
      </c>
      <c r="N75" s="72">
        <v>0.31988472622478387</v>
      </c>
      <c r="O75" s="72">
        <v>0.22048364153627312</v>
      </c>
      <c r="P75" s="72">
        <v>0.15921787709497207</v>
      </c>
      <c r="Q75" s="72">
        <v>0.10302197802197802</v>
      </c>
      <c r="R75" s="72">
        <v>6.4171122994652413E-2</v>
      </c>
      <c r="S75" s="72">
        <v>5.5851063829787231E-2</v>
      </c>
      <c r="T75" s="72">
        <v>4.3708609271523181E-2</v>
      </c>
      <c r="U75" s="72">
        <v>3.7037037037037035E-2</v>
      </c>
      <c r="V75" s="72">
        <v>2.5401069518716578E-2</v>
      </c>
      <c r="X75" s="232">
        <v>222</v>
      </c>
      <c r="Y75" s="232">
        <v>155</v>
      </c>
      <c r="Z75" s="232">
        <v>114</v>
      </c>
      <c r="AA75" s="232">
        <v>75</v>
      </c>
      <c r="AB75" s="232">
        <v>48</v>
      </c>
      <c r="AC75" s="232">
        <v>42</v>
      </c>
      <c r="AD75" s="232">
        <v>33</v>
      </c>
      <c r="AE75" s="232">
        <v>28</v>
      </c>
      <c r="AF75" s="232">
        <v>19</v>
      </c>
    </row>
    <row r="76" spans="2:32" x14ac:dyDescent="0.25">
      <c r="B76" s="72">
        <v>6.9611780455153954E-2</v>
      </c>
      <c r="C76" s="72">
        <v>5.3404539385847799E-2</v>
      </c>
      <c r="D76" s="72">
        <v>2.8225806451612902E-2</v>
      </c>
      <c r="E76" s="72">
        <v>1.8867924528301886E-2</v>
      </c>
      <c r="F76" s="72">
        <v>1.3458950201884253E-3</v>
      </c>
      <c r="H76" s="72">
        <v>0.75757575757575757</v>
      </c>
      <c r="I76" s="72">
        <v>0.61111111111111116</v>
      </c>
      <c r="J76" s="72">
        <v>0.3902439024390244</v>
      </c>
      <c r="K76" s="72">
        <v>0.26829268292682928</v>
      </c>
      <c r="L76" s="72">
        <v>0.20512820512820512</v>
      </c>
      <c r="N76" s="72">
        <v>0.31408450704225355</v>
      </c>
      <c r="O76" s="72">
        <v>0.23310344827586207</v>
      </c>
      <c r="P76" s="72">
        <v>0.15595075239398085</v>
      </c>
      <c r="Q76" s="72">
        <v>0.10606060606060606</v>
      </c>
      <c r="R76" s="72">
        <v>6.9611780455153954E-2</v>
      </c>
      <c r="S76" s="72">
        <v>5.7180851063829786E-2</v>
      </c>
      <c r="T76" s="72">
        <v>4.5152722443559098E-2</v>
      </c>
      <c r="U76" s="72">
        <v>2.7851458885941646E-2</v>
      </c>
      <c r="V76" s="72">
        <v>1.8518518518518517E-2</v>
      </c>
      <c r="X76" s="232">
        <v>223</v>
      </c>
      <c r="Y76" s="232">
        <v>169</v>
      </c>
      <c r="Z76" s="232">
        <v>114</v>
      </c>
      <c r="AA76" s="232">
        <v>77</v>
      </c>
      <c r="AB76" s="232">
        <v>52</v>
      </c>
      <c r="AC76" s="232">
        <v>43</v>
      </c>
      <c r="AD76" s="232">
        <v>34</v>
      </c>
      <c r="AE76" s="232">
        <v>21</v>
      </c>
      <c r="AF76" s="232">
        <v>14</v>
      </c>
    </row>
    <row r="77" spans="2:32" x14ac:dyDescent="0.25">
      <c r="B77" s="72">
        <v>6.8000000000000005E-2</v>
      </c>
      <c r="C77" s="72">
        <v>5.0734312416555405E-2</v>
      </c>
      <c r="D77" s="72">
        <v>2.67022696929239E-2</v>
      </c>
      <c r="E77" s="72">
        <v>1.2096774193548387E-2</v>
      </c>
      <c r="F77" s="72">
        <v>0</v>
      </c>
      <c r="H77" s="72">
        <v>0.70833333333333337</v>
      </c>
      <c r="I77" s="72">
        <v>0.66666666666666663</v>
      </c>
      <c r="J77" s="72">
        <v>0.54166666666666663</v>
      </c>
      <c r="K77" s="72">
        <v>0.32142857142857145</v>
      </c>
      <c r="L77" s="72">
        <v>0.18518518518518517</v>
      </c>
      <c r="N77" s="72">
        <v>0.32581100141043723</v>
      </c>
      <c r="O77" s="72">
        <v>0.2412831241283124</v>
      </c>
      <c r="P77" s="72">
        <v>0.16828929068150209</v>
      </c>
      <c r="Q77" s="72">
        <v>0.13096862210095497</v>
      </c>
      <c r="R77" s="72">
        <v>6.8000000000000005E-2</v>
      </c>
      <c r="S77" s="72">
        <v>5.771812080536913E-2</v>
      </c>
      <c r="T77" s="72">
        <v>4.5393858477970631E-2</v>
      </c>
      <c r="U77" s="72">
        <v>3.8359788359788358E-2</v>
      </c>
      <c r="V77" s="72">
        <v>1.8469656992084433E-2</v>
      </c>
      <c r="X77" s="232">
        <v>231</v>
      </c>
      <c r="Y77" s="232">
        <v>173</v>
      </c>
      <c r="Z77" s="232">
        <v>121</v>
      </c>
      <c r="AA77" s="232">
        <v>96</v>
      </c>
      <c r="AB77" s="232">
        <v>51</v>
      </c>
      <c r="AC77" s="232">
        <v>43</v>
      </c>
      <c r="AD77" s="232">
        <v>34</v>
      </c>
      <c r="AE77" s="232">
        <v>29</v>
      </c>
      <c r="AF77" s="232">
        <v>14</v>
      </c>
    </row>
    <row r="78" spans="2:32" x14ac:dyDescent="0.25">
      <c r="B78" s="72">
        <v>7.6923076923076927E-2</v>
      </c>
      <c r="C78" s="72">
        <v>6.2583222370173108E-2</v>
      </c>
      <c r="D78" s="72">
        <v>4.5212765957446811E-2</v>
      </c>
      <c r="E78" s="72">
        <v>2.3936170212765957E-2</v>
      </c>
      <c r="F78" s="72">
        <v>0</v>
      </c>
      <c r="H78" s="72">
        <v>0.76190476190476186</v>
      </c>
      <c r="I78" s="72">
        <v>0.61904761904761907</v>
      </c>
      <c r="J78" s="72">
        <v>0.58536585365853655</v>
      </c>
      <c r="K78" s="72">
        <v>0.5</v>
      </c>
      <c r="L78" s="72">
        <v>0.34210526315789475</v>
      </c>
      <c r="N78" s="72">
        <v>0.35220994475138123</v>
      </c>
      <c r="O78" s="72">
        <v>0.28086838534599728</v>
      </c>
      <c r="P78" s="72">
        <v>0.20433017591339647</v>
      </c>
      <c r="Q78" s="72">
        <v>0.13648648648648648</v>
      </c>
      <c r="R78" s="72">
        <v>7.6923076923076927E-2</v>
      </c>
      <c r="S78" s="72">
        <v>5.9445178335535004E-2</v>
      </c>
      <c r="T78" s="72">
        <v>5.131578947368421E-2</v>
      </c>
      <c r="U78" s="72">
        <v>4.3421052631578951E-2</v>
      </c>
      <c r="V78" s="72">
        <v>3.5526315789473684E-2</v>
      </c>
      <c r="X78" s="232">
        <v>255</v>
      </c>
      <c r="Y78" s="232">
        <v>207</v>
      </c>
      <c r="Z78" s="232">
        <v>151</v>
      </c>
      <c r="AA78" s="232">
        <v>101</v>
      </c>
      <c r="AB78" s="232">
        <v>58</v>
      </c>
      <c r="AC78" s="232">
        <v>45</v>
      </c>
      <c r="AD78" s="232">
        <v>39</v>
      </c>
      <c r="AE78" s="232">
        <v>33</v>
      </c>
      <c r="AF78" s="232">
        <v>27</v>
      </c>
    </row>
    <row r="79" spans="2:32" x14ac:dyDescent="0.25">
      <c r="B79" s="72">
        <v>6.1923583662714096E-2</v>
      </c>
      <c r="C79" s="72">
        <v>4.862023653088042E-2</v>
      </c>
      <c r="D79" s="72">
        <v>3.1578947368421054E-2</v>
      </c>
      <c r="E79" s="72">
        <v>1.7195767195767195E-2</v>
      </c>
      <c r="F79" s="72">
        <v>0</v>
      </c>
      <c r="H79" s="72">
        <v>0.70731707317073167</v>
      </c>
      <c r="I79" s="72">
        <v>0.64102564102564108</v>
      </c>
      <c r="J79" s="72">
        <v>0.52380952380952384</v>
      </c>
      <c r="K79" s="72">
        <v>0.42553191489361702</v>
      </c>
      <c r="L79" s="72">
        <v>0.30434782608695654</v>
      </c>
      <c r="N79" s="72">
        <v>0.32913165266106442</v>
      </c>
      <c r="O79" s="72">
        <v>0.23972602739726026</v>
      </c>
      <c r="P79" s="72">
        <v>0.17813765182186234</v>
      </c>
      <c r="Q79" s="72">
        <v>0.12367021276595745</v>
      </c>
      <c r="R79" s="72">
        <v>6.1923583662714096E-2</v>
      </c>
      <c r="S79" s="72">
        <v>5.4973821989528798E-2</v>
      </c>
      <c r="T79" s="72">
        <v>4.1884816753926704E-2</v>
      </c>
      <c r="U79" s="72">
        <v>2.7415143603133161E-2</v>
      </c>
      <c r="V79" s="72">
        <v>1.7082785808147174E-2</v>
      </c>
      <c r="X79" s="232">
        <v>235</v>
      </c>
      <c r="Y79" s="232">
        <v>175</v>
      </c>
      <c r="Z79" s="232">
        <v>132</v>
      </c>
      <c r="AA79" s="232">
        <v>93</v>
      </c>
      <c r="AB79" s="232">
        <v>47</v>
      </c>
      <c r="AC79" s="232">
        <v>42</v>
      </c>
      <c r="AD79" s="232">
        <v>32</v>
      </c>
      <c r="AE79" s="232">
        <v>21</v>
      </c>
      <c r="AF79" s="232">
        <v>13</v>
      </c>
    </row>
    <row r="80" spans="2:32" x14ac:dyDescent="0.25">
      <c r="B80" s="72">
        <v>7.277628032345014E-2</v>
      </c>
      <c r="C80" s="72">
        <v>5.510752688172043E-2</v>
      </c>
      <c r="D80" s="72">
        <v>3.2042723631508681E-2</v>
      </c>
      <c r="E80" s="72">
        <v>1.4608233731739707E-2</v>
      </c>
      <c r="F80" s="72">
        <v>0</v>
      </c>
      <c r="H80" s="72">
        <v>0.6216216216216216</v>
      </c>
      <c r="I80" s="72">
        <v>0.52631578947368418</v>
      </c>
      <c r="J80" s="72">
        <v>0.4375</v>
      </c>
      <c r="K80" s="72">
        <v>0.35483870967741937</v>
      </c>
      <c r="L80" s="72">
        <v>0.32</v>
      </c>
      <c r="N80" s="72">
        <v>0.34061135371179041</v>
      </c>
      <c r="O80" s="72">
        <v>0.24369747899159663</v>
      </c>
      <c r="P80" s="72">
        <v>0.18538565629228687</v>
      </c>
      <c r="Q80" s="72">
        <v>0.12782956058588549</v>
      </c>
      <c r="R80" s="72">
        <v>7.277628032345014E-2</v>
      </c>
      <c r="S80" s="72">
        <v>5.6300268096514748E-2</v>
      </c>
      <c r="T80" s="72">
        <v>5.0198150594451783E-2</v>
      </c>
      <c r="U80" s="72">
        <v>0.04</v>
      </c>
      <c r="V80" s="72">
        <v>2.3841059602649008E-2</v>
      </c>
      <c r="X80" s="232">
        <v>234</v>
      </c>
      <c r="Y80" s="232">
        <v>174</v>
      </c>
      <c r="Z80" s="232">
        <v>137</v>
      </c>
      <c r="AA80" s="232">
        <v>96</v>
      </c>
      <c r="AB80" s="232">
        <v>54</v>
      </c>
      <c r="AC80" s="232">
        <v>42</v>
      </c>
      <c r="AD80" s="232">
        <v>38</v>
      </c>
      <c r="AE80" s="232">
        <v>30</v>
      </c>
      <c r="AF80" s="232">
        <v>18</v>
      </c>
    </row>
    <row r="81" spans="2:32" x14ac:dyDescent="0.25">
      <c r="B81" s="72">
        <v>5.5256064690026953E-2</v>
      </c>
      <c r="C81" s="72">
        <v>4.8387096774193547E-2</v>
      </c>
      <c r="D81" s="72">
        <v>3.2520325203252036E-2</v>
      </c>
      <c r="E81" s="72">
        <v>1.4945652173913044E-2</v>
      </c>
      <c r="F81" s="72">
        <v>0</v>
      </c>
      <c r="H81" s="72">
        <v>0.75862068965517238</v>
      </c>
      <c r="I81" s="72">
        <v>0.67741935483870963</v>
      </c>
      <c r="J81" s="72">
        <v>0.48648648648648651</v>
      </c>
      <c r="K81" s="72">
        <v>0.3611111111111111</v>
      </c>
      <c r="L81" s="72">
        <v>0.27272727272727271</v>
      </c>
      <c r="N81" s="72">
        <v>0.34125874125874128</v>
      </c>
      <c r="O81" s="72">
        <v>0.26227208976157085</v>
      </c>
      <c r="P81" s="72">
        <v>0.18818681318681318</v>
      </c>
      <c r="Q81" s="72">
        <v>0.11631016042780749</v>
      </c>
      <c r="R81" s="72">
        <v>5.5256064690026953E-2</v>
      </c>
      <c r="S81" s="72">
        <v>5.1490514905149054E-2</v>
      </c>
      <c r="T81" s="72">
        <v>4.1891891891891894E-2</v>
      </c>
      <c r="U81" s="72">
        <v>2.9649595687331536E-2</v>
      </c>
      <c r="V81" s="72">
        <v>2.1592442645074223E-2</v>
      </c>
      <c r="X81" s="232">
        <v>244</v>
      </c>
      <c r="Y81" s="232">
        <v>187</v>
      </c>
      <c r="Z81" s="232">
        <v>137</v>
      </c>
      <c r="AA81" s="232">
        <v>87</v>
      </c>
      <c r="AB81" s="232">
        <v>41</v>
      </c>
      <c r="AC81" s="232">
        <v>38</v>
      </c>
      <c r="AD81" s="232">
        <v>31</v>
      </c>
      <c r="AE81" s="232">
        <v>22</v>
      </c>
      <c r="AF81" s="232">
        <v>16</v>
      </c>
    </row>
    <row r="82" spans="2:32" x14ac:dyDescent="0.25">
      <c r="B82" s="72">
        <v>6.8456375838926178E-2</v>
      </c>
      <c r="C82" s="72">
        <v>5.4666666666666669E-2</v>
      </c>
      <c r="D82" s="72">
        <v>2.929427430093209E-2</v>
      </c>
      <c r="E82" s="72">
        <v>1.6085790884718499E-2</v>
      </c>
      <c r="F82" s="72">
        <v>0</v>
      </c>
      <c r="H82" s="72">
        <v>0.75757575757575757</v>
      </c>
      <c r="I82" s="72">
        <v>0.59375</v>
      </c>
      <c r="J82" s="72">
        <v>0.6</v>
      </c>
      <c r="K82" s="72">
        <v>0.47058823529411764</v>
      </c>
      <c r="L82" s="72">
        <v>0.30769230769230771</v>
      </c>
      <c r="N82" s="72">
        <v>0.35714285714285715</v>
      </c>
      <c r="O82" s="72">
        <v>0.26685006877579093</v>
      </c>
      <c r="P82" s="72">
        <v>0.17823129251700681</v>
      </c>
      <c r="Q82" s="72">
        <v>0.12566844919786097</v>
      </c>
      <c r="R82" s="72">
        <v>6.8456375838926178E-2</v>
      </c>
      <c r="S82" s="72">
        <v>5.3691275167785234E-2</v>
      </c>
      <c r="T82" s="72">
        <v>4.2838018741633198E-2</v>
      </c>
      <c r="U82" s="72">
        <v>2.1304926764314249E-2</v>
      </c>
      <c r="V82" s="72">
        <v>1.602136181575434E-2</v>
      </c>
      <c r="X82" s="232">
        <v>260</v>
      </c>
      <c r="Y82" s="232">
        <v>194</v>
      </c>
      <c r="Z82" s="232">
        <v>131</v>
      </c>
      <c r="AA82" s="232">
        <v>94</v>
      </c>
      <c r="AB82" s="232">
        <v>51</v>
      </c>
      <c r="AC82" s="232">
        <v>40</v>
      </c>
      <c r="AD82" s="232">
        <v>32</v>
      </c>
      <c r="AE82" s="232">
        <v>16</v>
      </c>
      <c r="AF82" s="232">
        <v>12</v>
      </c>
    </row>
    <row r="83" spans="2:32" x14ac:dyDescent="0.25">
      <c r="B83" s="72">
        <v>7.702182284980745E-2</v>
      </c>
      <c r="C83" s="72">
        <v>6.0411311053984576E-2</v>
      </c>
      <c r="D83" s="72">
        <v>3.9845758354755782E-2</v>
      </c>
      <c r="E83" s="72">
        <v>1.9230769230769232E-2</v>
      </c>
      <c r="F83" s="72">
        <v>1.288659793814433E-3</v>
      </c>
      <c r="H83" s="72">
        <v>0.7931034482758621</v>
      </c>
      <c r="I83" s="72">
        <v>0.68</v>
      </c>
      <c r="J83" s="72">
        <v>0.54166666666666663</v>
      </c>
      <c r="K83" s="72">
        <v>0.38095238095238093</v>
      </c>
      <c r="L83" s="72">
        <v>0.38461538461538464</v>
      </c>
      <c r="N83" s="72">
        <v>0.34112792297111416</v>
      </c>
      <c r="O83" s="72">
        <v>0.26238286479250333</v>
      </c>
      <c r="P83" s="72">
        <v>0.18807947019867549</v>
      </c>
      <c r="Q83" s="72">
        <v>0.121251629726206</v>
      </c>
      <c r="R83" s="72">
        <v>7.702182284980745E-2</v>
      </c>
      <c r="S83" s="72">
        <v>6.2820512820512819E-2</v>
      </c>
      <c r="T83" s="72">
        <v>4.7073791348600506E-2</v>
      </c>
      <c r="U83" s="72">
        <v>3.007518796992481E-2</v>
      </c>
      <c r="V83" s="72">
        <v>2.4906600249066001E-2</v>
      </c>
      <c r="X83" s="232">
        <v>248</v>
      </c>
      <c r="Y83" s="232">
        <v>196</v>
      </c>
      <c r="Z83" s="232">
        <v>142</v>
      </c>
      <c r="AA83" s="232">
        <v>93</v>
      </c>
      <c r="AB83" s="232">
        <v>60</v>
      </c>
      <c r="AC83" s="232">
        <v>49</v>
      </c>
      <c r="AD83" s="232">
        <v>37</v>
      </c>
      <c r="AE83" s="232">
        <v>24</v>
      </c>
      <c r="AF83" s="232">
        <v>20</v>
      </c>
    </row>
    <row r="84" spans="2:32" x14ac:dyDescent="0.25">
      <c r="B84" s="72">
        <v>6.6305818673883632E-2</v>
      </c>
      <c r="C84" s="72">
        <v>5.2560646900269542E-2</v>
      </c>
      <c r="D84" s="72">
        <v>3.1123139377537211E-2</v>
      </c>
      <c r="E84" s="72">
        <v>1.3642564802182811E-2</v>
      </c>
      <c r="F84" s="72">
        <v>0</v>
      </c>
      <c r="H84" s="72">
        <v>0.73170731707317072</v>
      </c>
      <c r="I84" s="72">
        <v>0.66666666666666663</v>
      </c>
      <c r="J84" s="72">
        <v>0.56097560975609762</v>
      </c>
      <c r="K84" s="72">
        <v>0.39583333333333331</v>
      </c>
      <c r="L84" s="72">
        <v>0.29166666666666669</v>
      </c>
      <c r="N84" s="72">
        <v>0.33187772925764192</v>
      </c>
      <c r="O84" s="72">
        <v>0.25</v>
      </c>
      <c r="P84" s="72">
        <v>0.19113573407202217</v>
      </c>
      <c r="Q84" s="72">
        <v>0.12038303693570451</v>
      </c>
      <c r="R84" s="72">
        <v>6.6305818673883632E-2</v>
      </c>
      <c r="S84" s="72">
        <v>5.593451568894952E-2</v>
      </c>
      <c r="T84" s="72">
        <v>4.8913043478260872E-2</v>
      </c>
      <c r="U84" s="72">
        <v>3.3738191632928474E-2</v>
      </c>
      <c r="V84" s="72">
        <v>2.5265957446808509E-2</v>
      </c>
      <c r="X84" s="232">
        <v>228</v>
      </c>
      <c r="Y84" s="232">
        <v>177</v>
      </c>
      <c r="Z84" s="232">
        <v>138</v>
      </c>
      <c r="AA84" s="232">
        <v>88</v>
      </c>
      <c r="AB84" s="232">
        <v>49</v>
      </c>
      <c r="AC84" s="232">
        <v>41</v>
      </c>
      <c r="AD84" s="232">
        <v>36</v>
      </c>
      <c r="AE84" s="232">
        <v>25</v>
      </c>
      <c r="AF84" s="232">
        <v>19</v>
      </c>
    </row>
    <row r="85" spans="2:32" x14ac:dyDescent="0.25">
      <c r="B85" s="72">
        <v>5.2419354838709679E-2</v>
      </c>
      <c r="C85" s="72">
        <v>4.429530201342282E-2</v>
      </c>
      <c r="D85" s="72">
        <v>3.2301480484522208E-2</v>
      </c>
      <c r="E85" s="72">
        <v>1.0810810810810811E-2</v>
      </c>
      <c r="F85" s="72">
        <v>1.3513513513513514E-3</v>
      </c>
      <c r="H85" s="72">
        <v>0.86111111111111116</v>
      </c>
      <c r="I85" s="72">
        <v>0.76470588235294112</v>
      </c>
      <c r="J85" s="72">
        <v>0.56756756756756754</v>
      </c>
      <c r="K85" s="72">
        <v>0.47222222222222221</v>
      </c>
      <c r="L85" s="72">
        <v>0.36842105263157893</v>
      </c>
      <c r="N85" s="72">
        <v>0.33573487031700289</v>
      </c>
      <c r="O85" s="72">
        <v>0.23661971830985915</v>
      </c>
      <c r="P85" s="72">
        <v>0.14525139664804471</v>
      </c>
      <c r="Q85" s="72">
        <v>9.7428958051420836E-2</v>
      </c>
      <c r="R85" s="72">
        <v>5.2419354838709679E-2</v>
      </c>
      <c r="S85" s="72">
        <v>4.2609853528628498E-2</v>
      </c>
      <c r="T85" s="72">
        <v>2.9139072847682121E-2</v>
      </c>
      <c r="U85" s="72">
        <v>2.1276595744680851E-2</v>
      </c>
      <c r="V85" s="72">
        <v>7.9260237780713338E-3</v>
      </c>
      <c r="X85" s="232">
        <v>233</v>
      </c>
      <c r="Y85" s="232">
        <v>168</v>
      </c>
      <c r="Z85" s="232">
        <v>104</v>
      </c>
      <c r="AA85" s="232">
        <v>72</v>
      </c>
      <c r="AB85" s="232">
        <v>39</v>
      </c>
      <c r="AC85" s="232">
        <v>32</v>
      </c>
      <c r="AD85" s="232">
        <v>22</v>
      </c>
      <c r="AE85" s="232">
        <v>16</v>
      </c>
      <c r="AF85" s="232">
        <v>6</v>
      </c>
    </row>
    <row r="86" spans="2:32" x14ac:dyDescent="0.25">
      <c r="B86" s="72">
        <v>6.6934404283801874E-2</v>
      </c>
      <c r="C86" s="72">
        <v>4.9333333333333333E-2</v>
      </c>
      <c r="D86" s="72">
        <v>3.2128514056224897E-2</v>
      </c>
      <c r="E86" s="72">
        <v>1.8691588785046728E-2</v>
      </c>
      <c r="F86" s="72">
        <v>0</v>
      </c>
      <c r="H86" s="72">
        <v>0.89743589743589747</v>
      </c>
      <c r="I86" s="72">
        <v>0.79487179487179482</v>
      </c>
      <c r="J86" s="72">
        <v>0.6097560975609756</v>
      </c>
      <c r="K86" s="72">
        <v>0.45</v>
      </c>
      <c r="L86" s="72">
        <v>0.31707317073170732</v>
      </c>
      <c r="N86" s="72">
        <v>0.32514450867052025</v>
      </c>
      <c r="O86" s="72">
        <v>0.23620933521923621</v>
      </c>
      <c r="P86" s="72">
        <v>0.15855354659248957</v>
      </c>
      <c r="Q86" s="72">
        <v>0.10975609756097561</v>
      </c>
      <c r="R86" s="72">
        <v>6.6934404283801874E-2</v>
      </c>
      <c r="S86" s="72">
        <v>6.2666666666666662E-2</v>
      </c>
      <c r="T86" s="72">
        <v>5.3333333333333337E-2</v>
      </c>
      <c r="U86" s="72">
        <v>3.4759358288770054E-2</v>
      </c>
      <c r="V86" s="72">
        <v>2.781456953642384E-2</v>
      </c>
      <c r="X86" s="232">
        <v>225</v>
      </c>
      <c r="Y86" s="232">
        <v>167</v>
      </c>
      <c r="Z86" s="232">
        <v>114</v>
      </c>
      <c r="AA86" s="232">
        <v>81</v>
      </c>
      <c r="AB86" s="232">
        <v>50</v>
      </c>
      <c r="AC86" s="232">
        <v>47</v>
      </c>
      <c r="AD86" s="232">
        <v>40</v>
      </c>
      <c r="AE86" s="232">
        <v>26</v>
      </c>
      <c r="AF86" s="232">
        <v>21</v>
      </c>
    </row>
    <row r="87" spans="2:32" x14ac:dyDescent="0.25">
      <c r="B87" s="72">
        <v>7.4999999999999997E-2</v>
      </c>
      <c r="C87" s="72">
        <v>5.7182705718270568E-2</v>
      </c>
      <c r="D87" s="72">
        <v>4.2936288088642659E-2</v>
      </c>
      <c r="E87" s="72">
        <v>2.361111111111111E-2</v>
      </c>
      <c r="F87" s="72">
        <v>0</v>
      </c>
      <c r="H87" s="72">
        <v>0.8</v>
      </c>
      <c r="I87" s="72">
        <v>0.65714285714285714</v>
      </c>
      <c r="J87" s="72">
        <v>0.51515151515151514</v>
      </c>
      <c r="K87" s="72">
        <v>0.44444444444444442</v>
      </c>
      <c r="L87" s="72">
        <v>0.4</v>
      </c>
      <c r="N87" s="72">
        <v>0.34507042253521125</v>
      </c>
      <c r="O87" s="72">
        <v>0.2789400278940028</v>
      </c>
      <c r="P87" s="72">
        <v>0.19093406593406592</v>
      </c>
      <c r="Q87" s="72">
        <v>0.12448132780082988</v>
      </c>
      <c r="R87" s="72">
        <v>7.4999999999999997E-2</v>
      </c>
      <c r="S87" s="72">
        <v>6.8775790921595595E-2</v>
      </c>
      <c r="T87" s="72">
        <v>4.9247606019151846E-2</v>
      </c>
      <c r="U87" s="72">
        <v>3.3921302578018994E-2</v>
      </c>
      <c r="V87" s="72">
        <v>1.8867924528301886E-2</v>
      </c>
      <c r="X87" s="232">
        <v>245</v>
      </c>
      <c r="Y87" s="232">
        <v>200</v>
      </c>
      <c r="Z87" s="232">
        <v>139</v>
      </c>
      <c r="AA87" s="232">
        <v>90</v>
      </c>
      <c r="AB87" s="232">
        <v>54</v>
      </c>
      <c r="AC87" s="232">
        <v>50</v>
      </c>
      <c r="AD87" s="232">
        <v>36</v>
      </c>
      <c r="AE87" s="232">
        <v>25</v>
      </c>
      <c r="AF87" s="232">
        <v>14</v>
      </c>
    </row>
    <row r="88" spans="2:32" x14ac:dyDescent="0.25">
      <c r="B88" s="72">
        <v>7.5098814229249009E-2</v>
      </c>
      <c r="C88" s="72">
        <v>5.3805774278215222E-2</v>
      </c>
      <c r="D88" s="72">
        <v>3.3942558746736295E-2</v>
      </c>
      <c r="E88" s="72">
        <v>1.9633507853403141E-2</v>
      </c>
      <c r="F88" s="72">
        <v>1.3123359580052493E-3</v>
      </c>
      <c r="H88" s="72">
        <v>0.69444444444444442</v>
      </c>
      <c r="I88" s="72">
        <v>0.5757575757575758</v>
      </c>
      <c r="J88" s="72">
        <v>0.53125</v>
      </c>
      <c r="K88" s="72">
        <v>0.4375</v>
      </c>
      <c r="L88" s="72">
        <v>0.26470588235294118</v>
      </c>
      <c r="N88" s="72">
        <v>0.34691011235955055</v>
      </c>
      <c r="O88" s="72">
        <v>0.27235213204951858</v>
      </c>
      <c r="P88" s="72">
        <v>0.20463847203274216</v>
      </c>
      <c r="Q88" s="72">
        <v>0.11930294906166219</v>
      </c>
      <c r="R88" s="72">
        <v>7.5098814229249009E-2</v>
      </c>
      <c r="S88" s="72">
        <v>6.2581486310299875E-2</v>
      </c>
      <c r="T88" s="72">
        <v>4.581151832460733E-2</v>
      </c>
      <c r="U88" s="72">
        <v>3.9215686274509803E-2</v>
      </c>
      <c r="V88" s="72">
        <v>3.3898305084745763E-2</v>
      </c>
      <c r="X88" s="232">
        <v>247</v>
      </c>
      <c r="Y88" s="232">
        <v>198</v>
      </c>
      <c r="Z88" s="232">
        <v>150</v>
      </c>
      <c r="AA88" s="232">
        <v>89</v>
      </c>
      <c r="AB88" s="232">
        <v>57</v>
      </c>
      <c r="AC88" s="232">
        <v>48</v>
      </c>
      <c r="AD88" s="232">
        <v>35</v>
      </c>
      <c r="AE88" s="232">
        <v>30</v>
      </c>
      <c r="AF88" s="232">
        <v>26</v>
      </c>
    </row>
    <row r="89" spans="2:32" x14ac:dyDescent="0.25">
      <c r="B89" s="72">
        <v>5.675675675675676E-2</v>
      </c>
      <c r="C89" s="72">
        <v>4.8714479025710418E-2</v>
      </c>
      <c r="D89" s="72">
        <v>2.9769959404600813E-2</v>
      </c>
      <c r="E89" s="72">
        <v>1.2113055181695828E-2</v>
      </c>
      <c r="F89" s="72">
        <v>0</v>
      </c>
      <c r="H89" s="72">
        <v>0.83333333333333337</v>
      </c>
      <c r="I89" s="72">
        <v>0.72413793103448276</v>
      </c>
      <c r="J89" s="72">
        <v>0.68965517241379315</v>
      </c>
      <c r="K89" s="72">
        <v>0.61290322580645162</v>
      </c>
      <c r="L89" s="72">
        <v>0.45161290322580644</v>
      </c>
      <c r="N89" s="72">
        <v>0.29148629148629146</v>
      </c>
      <c r="O89" s="72">
        <v>0.19318181818181818</v>
      </c>
      <c r="P89" s="72">
        <v>0.12777777777777777</v>
      </c>
      <c r="Q89" s="72">
        <v>9.1906721536351169E-2</v>
      </c>
      <c r="R89" s="72">
        <v>5.675675675675676E-2</v>
      </c>
      <c r="S89" s="72">
        <v>4.4474393530997303E-2</v>
      </c>
      <c r="T89" s="72">
        <v>3.7433155080213901E-2</v>
      </c>
      <c r="U89" s="72">
        <v>3.1957390146471372E-2</v>
      </c>
      <c r="V89" s="72">
        <v>2.6595744680851064E-2</v>
      </c>
      <c r="X89" s="232">
        <v>202</v>
      </c>
      <c r="Y89" s="232">
        <v>136</v>
      </c>
      <c r="Z89" s="232">
        <v>92</v>
      </c>
      <c r="AA89" s="232">
        <v>67</v>
      </c>
      <c r="AB89" s="232">
        <v>42</v>
      </c>
      <c r="AC89" s="232">
        <v>33</v>
      </c>
      <c r="AD89" s="232">
        <v>28</v>
      </c>
      <c r="AE89" s="232">
        <v>24</v>
      </c>
      <c r="AF89" s="232">
        <v>20</v>
      </c>
    </row>
    <row r="90" spans="2:32" x14ac:dyDescent="0.25">
      <c r="B90" s="72">
        <v>5.1351351351351354E-2</v>
      </c>
      <c r="C90" s="72">
        <v>3.7940379403794036E-2</v>
      </c>
      <c r="D90" s="72">
        <v>2.0215633423180591E-2</v>
      </c>
      <c r="E90" s="72">
        <v>8.0862533692722376E-3</v>
      </c>
      <c r="F90" s="72">
        <v>2.6990553306342779E-3</v>
      </c>
      <c r="H90" s="72">
        <v>0.875</v>
      </c>
      <c r="I90" s="72">
        <v>0.6875</v>
      </c>
      <c r="J90" s="72">
        <v>0.6428571428571429</v>
      </c>
      <c r="K90" s="72">
        <v>0.55172413793103448</v>
      </c>
      <c r="L90" s="72">
        <v>0.46875</v>
      </c>
      <c r="N90" s="72">
        <v>0.31432748538011696</v>
      </c>
      <c r="O90" s="72">
        <v>0.23903818953323905</v>
      </c>
      <c r="P90" s="72">
        <v>0.17059639389736478</v>
      </c>
      <c r="Q90" s="72">
        <v>0.10612244897959183</v>
      </c>
      <c r="R90" s="72">
        <v>5.1351351351351354E-2</v>
      </c>
      <c r="S90" s="72">
        <v>4.5143638850889192E-2</v>
      </c>
      <c r="T90" s="72">
        <v>3.1207598371777476E-2</v>
      </c>
      <c r="U90" s="72">
        <v>2.6845637583892617E-2</v>
      </c>
      <c r="V90" s="72">
        <v>1.335113484646195E-2</v>
      </c>
      <c r="X90" s="232">
        <v>215</v>
      </c>
      <c r="Y90" s="232">
        <v>169</v>
      </c>
      <c r="Z90" s="232">
        <v>123</v>
      </c>
      <c r="AA90" s="232">
        <v>78</v>
      </c>
      <c r="AB90" s="232">
        <v>38</v>
      </c>
      <c r="AC90" s="232">
        <v>33</v>
      </c>
      <c r="AD90" s="232">
        <v>23</v>
      </c>
      <c r="AE90" s="232">
        <v>20</v>
      </c>
      <c r="AF90" s="232">
        <v>10</v>
      </c>
    </row>
    <row r="91" spans="2:32" x14ac:dyDescent="0.25">
      <c r="B91" s="72">
        <v>5.6224899598393573E-2</v>
      </c>
      <c r="C91" s="72">
        <v>4.3010752688172046E-2</v>
      </c>
      <c r="D91" s="72">
        <v>2.9649595687331536E-2</v>
      </c>
      <c r="E91" s="72">
        <v>1.6129032258064516E-2</v>
      </c>
      <c r="F91" s="72">
        <v>0</v>
      </c>
      <c r="H91" s="72">
        <v>0.84905660377358494</v>
      </c>
      <c r="I91" s="72">
        <v>0.72549019607843135</v>
      </c>
      <c r="J91" s="72">
        <v>0.68</v>
      </c>
      <c r="K91" s="72">
        <v>0.59183673469387754</v>
      </c>
      <c r="L91" s="72">
        <v>0.5</v>
      </c>
      <c r="N91" s="72">
        <v>0.33190271816881262</v>
      </c>
      <c r="O91" s="72">
        <v>0.23783031988873435</v>
      </c>
      <c r="P91" s="72">
        <v>0.16234652114597545</v>
      </c>
      <c r="Q91" s="72">
        <v>0.10363391655450875</v>
      </c>
      <c r="R91" s="72">
        <v>5.6224899598393573E-2</v>
      </c>
      <c r="S91" s="72">
        <v>4.0376850605652756E-2</v>
      </c>
      <c r="T91" s="72">
        <v>2.9931972789115645E-2</v>
      </c>
      <c r="U91" s="72">
        <v>2.165087956698241E-2</v>
      </c>
      <c r="V91" s="72">
        <v>1.6150740242261104E-2</v>
      </c>
      <c r="X91" s="232">
        <v>232</v>
      </c>
      <c r="Y91" s="232">
        <v>171</v>
      </c>
      <c r="Z91" s="232">
        <v>119</v>
      </c>
      <c r="AA91" s="232">
        <v>77</v>
      </c>
      <c r="AB91" s="232">
        <v>42</v>
      </c>
      <c r="AC91" s="232">
        <v>30</v>
      </c>
      <c r="AD91" s="232">
        <v>22</v>
      </c>
      <c r="AE91" s="232">
        <v>16</v>
      </c>
      <c r="AF91" s="232">
        <v>12</v>
      </c>
    </row>
    <row r="92" spans="2:32" x14ac:dyDescent="0.25">
      <c r="B92" s="72">
        <v>6.3685636856368563E-2</v>
      </c>
      <c r="C92" s="72">
        <v>0.05</v>
      </c>
      <c r="D92" s="72">
        <v>3.6635006784260515E-2</v>
      </c>
      <c r="E92" s="72">
        <v>1.3531799729364006E-2</v>
      </c>
      <c r="F92" s="72">
        <v>0</v>
      </c>
      <c r="H92" s="72">
        <v>0.8</v>
      </c>
      <c r="I92" s="72">
        <v>0.6470588235294118</v>
      </c>
      <c r="J92" s="72">
        <v>0.53125</v>
      </c>
      <c r="K92" s="72">
        <v>0.46666666666666667</v>
      </c>
      <c r="L92" s="72">
        <v>0.4</v>
      </c>
      <c r="N92" s="72">
        <v>0.34068965517241379</v>
      </c>
      <c r="O92" s="72">
        <v>0.24081632653061225</v>
      </c>
      <c r="P92" s="72">
        <v>0.16803278688524589</v>
      </c>
      <c r="Q92" s="72">
        <v>0.12449255751014884</v>
      </c>
      <c r="R92" s="72">
        <v>6.3685636856368563E-2</v>
      </c>
      <c r="S92" s="72">
        <v>5.9539918809201627E-2</v>
      </c>
      <c r="T92" s="72">
        <v>4.4414535666218037E-2</v>
      </c>
      <c r="U92" s="72">
        <v>2.8225806451612902E-2</v>
      </c>
      <c r="V92" s="72">
        <v>1.8944519621109608E-2</v>
      </c>
      <c r="X92" s="232">
        <v>247</v>
      </c>
      <c r="Y92" s="232">
        <v>177</v>
      </c>
      <c r="Z92" s="232">
        <v>123</v>
      </c>
      <c r="AA92" s="232">
        <v>92</v>
      </c>
      <c r="AB92" s="232">
        <v>47</v>
      </c>
      <c r="AC92" s="232">
        <v>44</v>
      </c>
      <c r="AD92" s="232">
        <v>33</v>
      </c>
      <c r="AE92" s="232">
        <v>21</v>
      </c>
      <c r="AF92" s="232">
        <v>14</v>
      </c>
    </row>
    <row r="93" spans="2:32" x14ac:dyDescent="0.25">
      <c r="B93" s="72">
        <v>7.3726541554959779E-2</v>
      </c>
      <c r="C93" s="72">
        <v>5.5925432756324903E-2</v>
      </c>
      <c r="D93" s="72">
        <v>4.1388518024032039E-2</v>
      </c>
      <c r="E93" s="72">
        <v>1.8691588785046728E-2</v>
      </c>
      <c r="F93" s="72">
        <v>0</v>
      </c>
      <c r="H93" s="72">
        <v>0.8666666666666667</v>
      </c>
      <c r="I93" s="72">
        <v>0.83333333333333337</v>
      </c>
      <c r="J93" s="72">
        <v>0.73170731707317072</v>
      </c>
      <c r="K93" s="72">
        <v>0.56097560975609762</v>
      </c>
      <c r="L93" s="72">
        <v>0.5</v>
      </c>
      <c r="N93" s="72">
        <v>0.29561527581329561</v>
      </c>
      <c r="O93" s="72">
        <v>0.23119777158774374</v>
      </c>
      <c r="P93" s="72">
        <v>0.15416098226466576</v>
      </c>
      <c r="Q93" s="72">
        <v>0.10690121786197564</v>
      </c>
      <c r="R93" s="72">
        <v>7.3726541554959779E-2</v>
      </c>
      <c r="S93" s="72">
        <v>6.6225165562913912E-2</v>
      </c>
      <c r="T93" s="72">
        <v>5.533596837944664E-2</v>
      </c>
      <c r="U93" s="72">
        <v>3.8208168642951248E-2</v>
      </c>
      <c r="V93" s="72">
        <v>2.6143790849673203E-2</v>
      </c>
      <c r="X93" s="232">
        <v>209</v>
      </c>
      <c r="Y93" s="232">
        <v>166</v>
      </c>
      <c r="Z93" s="232">
        <v>113</v>
      </c>
      <c r="AA93" s="232">
        <v>79</v>
      </c>
      <c r="AB93" s="232">
        <v>55</v>
      </c>
      <c r="AC93" s="232">
        <v>50</v>
      </c>
      <c r="AD93" s="232">
        <v>42</v>
      </c>
      <c r="AE93" s="232">
        <v>29</v>
      </c>
      <c r="AF93" s="232">
        <v>20</v>
      </c>
    </row>
    <row r="94" spans="2:32" x14ac:dyDescent="0.25">
      <c r="B94" s="72">
        <v>6.0526315789473685E-2</v>
      </c>
      <c r="C94" s="72">
        <v>4.7244094488188976E-2</v>
      </c>
      <c r="D94" s="72">
        <v>3.1496062992125984E-2</v>
      </c>
      <c r="E94" s="72">
        <v>1.844532279314888E-2</v>
      </c>
      <c r="F94" s="72">
        <v>0</v>
      </c>
      <c r="H94" s="72">
        <v>0.92592592592592593</v>
      </c>
      <c r="I94" s="72">
        <v>0.91666666666666663</v>
      </c>
      <c r="J94" s="72">
        <v>0.76</v>
      </c>
      <c r="K94" s="72">
        <v>0.61538461538461542</v>
      </c>
      <c r="L94" s="72">
        <v>0.29629629629629628</v>
      </c>
      <c r="N94" s="72">
        <v>0.32051282051282054</v>
      </c>
      <c r="O94" s="72">
        <v>0.23371104815864022</v>
      </c>
      <c r="P94" s="72">
        <v>0.16253443526170799</v>
      </c>
      <c r="Q94" s="72">
        <v>0.11653116531165311</v>
      </c>
      <c r="R94" s="72">
        <v>6.0526315789473685E-2</v>
      </c>
      <c r="S94" s="72">
        <v>5.7441253263707574E-2</v>
      </c>
      <c r="T94" s="72">
        <v>4.8051948051948054E-2</v>
      </c>
      <c r="U94" s="72">
        <v>3.2299741602067181E-2</v>
      </c>
      <c r="V94" s="72">
        <v>2.4771838331160364E-2</v>
      </c>
      <c r="X94" s="232">
        <v>225</v>
      </c>
      <c r="Y94" s="232">
        <v>165</v>
      </c>
      <c r="Z94" s="232">
        <v>118</v>
      </c>
      <c r="AA94" s="232">
        <v>86</v>
      </c>
      <c r="AB94" s="232">
        <v>46</v>
      </c>
      <c r="AC94" s="232">
        <v>44</v>
      </c>
      <c r="AD94" s="232">
        <v>37</v>
      </c>
      <c r="AE94" s="232">
        <v>25</v>
      </c>
      <c r="AF94" s="232">
        <v>19</v>
      </c>
    </row>
    <row r="95" spans="2:32" x14ac:dyDescent="0.25">
      <c r="B95" s="72">
        <v>5.771812080536913E-2</v>
      </c>
      <c r="C95" s="72">
        <v>4.6979865771812082E-2</v>
      </c>
      <c r="D95" s="72">
        <v>2.6737967914438502E-2</v>
      </c>
      <c r="E95" s="72">
        <v>1.3315579227696404E-2</v>
      </c>
      <c r="F95" s="72">
        <v>0</v>
      </c>
      <c r="H95" s="72">
        <v>0.70588235294117652</v>
      </c>
      <c r="I95" s="72">
        <v>0.67741935483870963</v>
      </c>
      <c r="J95" s="72">
        <v>0.59259259259259256</v>
      </c>
      <c r="K95" s="72">
        <v>0.46153846153846156</v>
      </c>
      <c r="L95" s="72">
        <v>0.37037037037037035</v>
      </c>
      <c r="N95" s="72">
        <v>0.32320441988950277</v>
      </c>
      <c r="O95" s="72">
        <v>0.22857142857142856</v>
      </c>
      <c r="P95" s="72">
        <v>0.17520215633423181</v>
      </c>
      <c r="Q95" s="72">
        <v>9.5174262734584444E-2</v>
      </c>
      <c r="R95" s="72">
        <v>5.771812080536913E-2</v>
      </c>
      <c r="S95" s="72">
        <v>4.6296296296296294E-2</v>
      </c>
      <c r="T95" s="72">
        <v>3.5667107001321002E-2</v>
      </c>
      <c r="U95" s="72">
        <v>2.6315789473684209E-2</v>
      </c>
      <c r="V95" s="72">
        <v>1.5706806282722512E-2</v>
      </c>
      <c r="X95" s="232">
        <v>234</v>
      </c>
      <c r="Y95" s="232">
        <v>168</v>
      </c>
      <c r="Z95" s="232">
        <v>130</v>
      </c>
      <c r="AA95" s="232">
        <v>71</v>
      </c>
      <c r="AB95" s="232">
        <v>43</v>
      </c>
      <c r="AC95" s="232">
        <v>35</v>
      </c>
      <c r="AD95" s="232">
        <v>27</v>
      </c>
      <c r="AE95" s="232">
        <v>20</v>
      </c>
      <c r="AF95" s="232">
        <v>12</v>
      </c>
    </row>
    <row r="96" spans="2:32" x14ac:dyDescent="0.25">
      <c r="B96" s="72">
        <v>6.3241106719367585E-2</v>
      </c>
      <c r="C96" s="72">
        <v>4.3478260869565216E-2</v>
      </c>
      <c r="D96" s="72">
        <v>3.1578947368421054E-2</v>
      </c>
      <c r="E96" s="72">
        <v>1.7105263157894738E-2</v>
      </c>
      <c r="F96" s="72">
        <v>0</v>
      </c>
      <c r="H96" s="72">
        <v>0.8214285714285714</v>
      </c>
      <c r="I96" s="72">
        <v>0.81481481481481477</v>
      </c>
      <c r="J96" s="72">
        <v>0.68</v>
      </c>
      <c r="K96" s="72">
        <v>0.58333333333333337</v>
      </c>
      <c r="L96" s="72">
        <v>0.38461538461538464</v>
      </c>
      <c r="N96" s="72">
        <v>0.31457431457431456</v>
      </c>
      <c r="O96" s="72">
        <v>0.21848739495798319</v>
      </c>
      <c r="P96" s="72">
        <v>0.16574585635359115</v>
      </c>
      <c r="Q96" s="72">
        <v>0.10270270270270271</v>
      </c>
      <c r="R96" s="72">
        <v>6.3241106719367585E-2</v>
      </c>
      <c r="S96" s="72">
        <v>5.1679586563307491E-2</v>
      </c>
      <c r="T96" s="72">
        <v>4.1558441558441558E-2</v>
      </c>
      <c r="U96" s="72">
        <v>3.3548387096774192E-2</v>
      </c>
      <c r="V96" s="72">
        <v>3.3376123234916559E-2</v>
      </c>
      <c r="X96" s="232">
        <v>218</v>
      </c>
      <c r="Y96" s="232">
        <v>156</v>
      </c>
      <c r="Z96" s="232">
        <v>120</v>
      </c>
      <c r="AA96" s="232">
        <v>76</v>
      </c>
      <c r="AB96" s="232">
        <v>48</v>
      </c>
      <c r="AC96" s="232">
        <v>40</v>
      </c>
      <c r="AD96" s="232">
        <v>32</v>
      </c>
      <c r="AE96" s="232">
        <v>26</v>
      </c>
      <c r="AF96" s="232">
        <v>26</v>
      </c>
    </row>
    <row r="97" spans="2:32" x14ac:dyDescent="0.25">
      <c r="B97" s="72">
        <v>7.4412532637075715E-2</v>
      </c>
      <c r="C97" s="72">
        <v>4.94148244473342E-2</v>
      </c>
      <c r="D97" s="72">
        <v>2.600780234070221E-2</v>
      </c>
      <c r="E97" s="72">
        <v>1.0376134889753566E-2</v>
      </c>
      <c r="F97" s="72">
        <v>1.2903225806451613E-3</v>
      </c>
      <c r="H97" s="72">
        <v>0.81395348837209303</v>
      </c>
      <c r="I97" s="72">
        <v>0.65909090909090906</v>
      </c>
      <c r="J97" s="72">
        <v>0.54545454545454541</v>
      </c>
      <c r="K97" s="72">
        <v>0.46666666666666667</v>
      </c>
      <c r="L97" s="72">
        <v>0.31818181818181818</v>
      </c>
      <c r="N97" s="72">
        <v>0.33050847457627119</v>
      </c>
      <c r="O97" s="72">
        <v>0.24725274725274726</v>
      </c>
      <c r="P97" s="72">
        <v>0.18582887700534759</v>
      </c>
      <c r="Q97" s="72">
        <v>0.12287581699346405</v>
      </c>
      <c r="R97" s="72">
        <v>7.4412532637075715E-2</v>
      </c>
      <c r="S97" s="72">
        <v>6.3074901445466486E-2</v>
      </c>
      <c r="T97" s="72">
        <v>5.5045871559633031E-2</v>
      </c>
      <c r="U97" s="72">
        <v>4.3080939947780679E-2</v>
      </c>
      <c r="V97" s="72">
        <v>2.8833551769331587E-2</v>
      </c>
      <c r="X97" s="232">
        <v>234</v>
      </c>
      <c r="Y97" s="232">
        <v>180</v>
      </c>
      <c r="Z97" s="232">
        <v>139</v>
      </c>
      <c r="AA97" s="232">
        <v>94</v>
      </c>
      <c r="AB97" s="232">
        <v>57</v>
      </c>
      <c r="AC97" s="232">
        <v>48</v>
      </c>
      <c r="AD97" s="232">
        <v>42</v>
      </c>
      <c r="AE97" s="232">
        <v>33</v>
      </c>
      <c r="AF97" s="232">
        <v>22</v>
      </c>
    </row>
    <row r="98" spans="2:32" x14ac:dyDescent="0.25">
      <c r="B98" s="72">
        <v>6.6395663956639567E-2</v>
      </c>
      <c r="C98" s="72">
        <v>4.5945945945945948E-2</v>
      </c>
      <c r="D98" s="72">
        <v>3.3783783783783786E-2</v>
      </c>
      <c r="E98" s="72">
        <v>2.0188425302826378E-2</v>
      </c>
      <c r="F98" s="72">
        <v>0</v>
      </c>
      <c r="H98" s="72">
        <v>0.88888888888888884</v>
      </c>
      <c r="I98" s="72">
        <v>0.8</v>
      </c>
      <c r="J98" s="72">
        <v>0.70454545454545459</v>
      </c>
      <c r="K98" s="72">
        <v>0.63414634146341464</v>
      </c>
      <c r="L98" s="72">
        <v>0.42105263157894735</v>
      </c>
      <c r="N98" s="72">
        <v>0.3510791366906475</v>
      </c>
      <c r="O98" s="72">
        <v>0.26618705035971224</v>
      </c>
      <c r="P98" s="72">
        <v>0.19471488178025034</v>
      </c>
      <c r="Q98" s="72">
        <v>0.12211668928086838</v>
      </c>
      <c r="R98" s="72">
        <v>6.6395663956639567E-2</v>
      </c>
      <c r="S98" s="72">
        <v>5.3763440860215055E-2</v>
      </c>
      <c r="T98" s="72">
        <v>4.6916890080428951E-2</v>
      </c>
      <c r="U98" s="72">
        <v>4.0431266846361183E-2</v>
      </c>
      <c r="V98" s="72">
        <v>2.5606469002695417E-2</v>
      </c>
      <c r="X98" s="232">
        <v>244</v>
      </c>
      <c r="Y98" s="232">
        <v>185</v>
      </c>
      <c r="Z98" s="232">
        <v>140</v>
      </c>
      <c r="AA98" s="232">
        <v>90</v>
      </c>
      <c r="AB98" s="232">
        <v>49</v>
      </c>
      <c r="AC98" s="232">
        <v>40</v>
      </c>
      <c r="AD98" s="232">
        <v>35</v>
      </c>
      <c r="AE98" s="232">
        <v>30</v>
      </c>
      <c r="AF98" s="232">
        <v>19</v>
      </c>
    </row>
    <row r="99" spans="2:32" x14ac:dyDescent="0.25">
      <c r="B99" s="72">
        <v>7.7540106951871662E-2</v>
      </c>
      <c r="C99" s="72">
        <v>5.1792828685258967E-2</v>
      </c>
      <c r="D99" s="72">
        <v>3.3156498673740056E-2</v>
      </c>
      <c r="E99" s="72">
        <v>1.6E-2</v>
      </c>
      <c r="F99" s="72">
        <v>0</v>
      </c>
      <c r="H99" s="72">
        <v>0.76666666666666672</v>
      </c>
      <c r="I99" s="72">
        <v>0.6785714285714286</v>
      </c>
      <c r="J99" s="72">
        <v>0.5357142857142857</v>
      </c>
      <c r="K99" s="72">
        <v>0.375</v>
      </c>
      <c r="L99" s="72">
        <v>0.30555555555555558</v>
      </c>
      <c r="N99" s="72">
        <v>0.34583333333333333</v>
      </c>
      <c r="O99" s="72">
        <v>0.26359832635983266</v>
      </c>
      <c r="P99" s="72">
        <v>0.18219178082191781</v>
      </c>
      <c r="Q99" s="72">
        <v>0.12071330589849108</v>
      </c>
      <c r="R99" s="72">
        <v>7.7540106951871662E-2</v>
      </c>
      <c r="S99" s="72">
        <v>6.7024128686327081E-2</v>
      </c>
      <c r="T99" s="72">
        <v>4.9399198931909215E-2</v>
      </c>
      <c r="U99" s="72">
        <v>3.3025099075297229E-2</v>
      </c>
      <c r="V99" s="72">
        <v>2.3653088042049936E-2</v>
      </c>
      <c r="X99" s="232">
        <v>249</v>
      </c>
      <c r="Y99" s="232">
        <v>189</v>
      </c>
      <c r="Z99" s="232">
        <v>133</v>
      </c>
      <c r="AA99" s="232">
        <v>88</v>
      </c>
      <c r="AB99" s="232">
        <v>58</v>
      </c>
      <c r="AC99" s="232">
        <v>50</v>
      </c>
      <c r="AD99" s="232">
        <v>37</v>
      </c>
      <c r="AE99" s="232">
        <v>25</v>
      </c>
      <c r="AF99" s="232">
        <v>18</v>
      </c>
    </row>
    <row r="100" spans="2:32" x14ac:dyDescent="0.25">
      <c r="B100" s="72">
        <v>7.3107049608355096E-2</v>
      </c>
      <c r="C100" s="72">
        <v>5.9740259740259739E-2</v>
      </c>
      <c r="D100" s="72">
        <v>4.3080939947780679E-2</v>
      </c>
      <c r="E100" s="72">
        <v>2.4836601307189541E-2</v>
      </c>
      <c r="F100" s="72">
        <v>0</v>
      </c>
      <c r="H100" s="72">
        <v>0.74193548387096775</v>
      </c>
      <c r="I100" s="72">
        <v>0.72413793103448276</v>
      </c>
      <c r="J100" s="72">
        <v>0.54285714285714282</v>
      </c>
      <c r="K100" s="72">
        <v>0.36363636363636365</v>
      </c>
      <c r="L100" s="72">
        <v>0.29411764705882354</v>
      </c>
      <c r="N100" s="72">
        <v>0.33470507544581618</v>
      </c>
      <c r="O100" s="72">
        <v>0.25718194254445964</v>
      </c>
      <c r="P100" s="72">
        <v>0.18428184281842819</v>
      </c>
      <c r="Q100" s="72">
        <v>0.1111111111111111</v>
      </c>
      <c r="R100" s="72">
        <v>7.3107049608355096E-2</v>
      </c>
      <c r="S100" s="72">
        <v>6.1357702349869453E-2</v>
      </c>
      <c r="T100" s="72">
        <v>4.8366013071895426E-2</v>
      </c>
      <c r="U100" s="72">
        <v>3.515625E-2</v>
      </c>
      <c r="V100" s="72">
        <v>2.0915032679738561E-2</v>
      </c>
      <c r="X100" s="232">
        <v>244</v>
      </c>
      <c r="Y100" s="232">
        <v>188</v>
      </c>
      <c r="Z100" s="232">
        <v>136</v>
      </c>
      <c r="AA100" s="232">
        <v>83</v>
      </c>
      <c r="AB100" s="232">
        <v>56</v>
      </c>
      <c r="AC100" s="232">
        <v>47</v>
      </c>
      <c r="AD100" s="232">
        <v>37</v>
      </c>
      <c r="AE100" s="232">
        <v>27</v>
      </c>
      <c r="AF100" s="232">
        <v>16</v>
      </c>
    </row>
    <row r="101" spans="2:32" x14ac:dyDescent="0.25">
      <c r="B101" s="72">
        <v>4.9738219895287955E-2</v>
      </c>
      <c r="C101" s="72">
        <v>3.3942558746736295E-2</v>
      </c>
      <c r="D101" s="72">
        <v>2.3529411764705882E-2</v>
      </c>
      <c r="E101" s="72">
        <v>1.6971279373368148E-2</v>
      </c>
      <c r="F101" s="72">
        <v>1.3003901170351106E-3</v>
      </c>
      <c r="H101" s="72">
        <v>0.76666666666666672</v>
      </c>
      <c r="I101" s="72">
        <v>0.66666666666666663</v>
      </c>
      <c r="J101" s="72">
        <v>0.6</v>
      </c>
      <c r="K101" s="72">
        <v>0.4838709677419355</v>
      </c>
      <c r="L101" s="72">
        <v>0.375</v>
      </c>
      <c r="N101" s="72">
        <v>0.3071625344352617</v>
      </c>
      <c r="O101" s="72">
        <v>0.22267206477732793</v>
      </c>
      <c r="P101" s="72">
        <v>0.15487316421895861</v>
      </c>
      <c r="Q101" s="72">
        <v>9.879839786381843E-2</v>
      </c>
      <c r="R101" s="72">
        <v>4.9738219895287955E-2</v>
      </c>
      <c r="S101" s="72">
        <v>4.563233376792699E-2</v>
      </c>
      <c r="T101" s="72">
        <v>3.2679738562091505E-2</v>
      </c>
      <c r="U101" s="72">
        <v>2.356020942408377E-2</v>
      </c>
      <c r="V101" s="72">
        <v>1.0568031704095112E-2</v>
      </c>
      <c r="X101" s="232">
        <v>223</v>
      </c>
      <c r="Y101" s="232">
        <v>165</v>
      </c>
      <c r="Z101" s="232">
        <v>116</v>
      </c>
      <c r="AA101" s="232">
        <v>74</v>
      </c>
      <c r="AB101" s="232">
        <v>38</v>
      </c>
      <c r="AC101" s="232">
        <v>35</v>
      </c>
      <c r="AD101" s="232">
        <v>25</v>
      </c>
      <c r="AE101" s="232">
        <v>18</v>
      </c>
      <c r="AF101" s="232">
        <v>8</v>
      </c>
    </row>
    <row r="102" spans="2:32" x14ac:dyDescent="0.25">
      <c r="B102" s="72">
        <v>6.9057104913678613E-2</v>
      </c>
      <c r="C102" s="72">
        <v>5.416116248348745E-2</v>
      </c>
      <c r="D102" s="72">
        <v>4.0897097625329816E-2</v>
      </c>
      <c r="E102" s="72">
        <v>1.8372703412073491E-2</v>
      </c>
      <c r="F102" s="72">
        <v>0</v>
      </c>
      <c r="H102" s="72">
        <v>0.8529411764705882</v>
      </c>
      <c r="I102" s="72">
        <v>0.80645161290322576</v>
      </c>
      <c r="J102" s="72">
        <v>0.72413793103448276</v>
      </c>
      <c r="K102" s="72">
        <v>0.6071428571428571</v>
      </c>
      <c r="L102" s="72">
        <v>0.4838709677419355</v>
      </c>
      <c r="N102" s="72">
        <v>0.31436699857752487</v>
      </c>
      <c r="O102" s="72">
        <v>0.22253129346314326</v>
      </c>
      <c r="P102" s="72">
        <v>0.16083916083916083</v>
      </c>
      <c r="Q102" s="72">
        <v>0.11564625850340136</v>
      </c>
      <c r="R102" s="72">
        <v>6.9057104913678613E-2</v>
      </c>
      <c r="S102" s="72">
        <v>5.1006711409395972E-2</v>
      </c>
      <c r="T102" s="72">
        <v>3.8770053475935831E-2</v>
      </c>
      <c r="U102" s="72">
        <v>3.2042723631508681E-2</v>
      </c>
      <c r="V102" s="72">
        <v>2.0026702269692925E-2</v>
      </c>
      <c r="X102" s="232">
        <v>221</v>
      </c>
      <c r="Y102" s="232">
        <v>160</v>
      </c>
      <c r="Z102" s="232">
        <v>115</v>
      </c>
      <c r="AA102" s="232">
        <v>85</v>
      </c>
      <c r="AB102" s="232">
        <v>52</v>
      </c>
      <c r="AC102" s="232">
        <v>38</v>
      </c>
      <c r="AD102" s="232">
        <v>29</v>
      </c>
      <c r="AE102" s="232">
        <v>24</v>
      </c>
      <c r="AF102" s="232">
        <v>15</v>
      </c>
    </row>
    <row r="103" spans="2:32" x14ac:dyDescent="0.25">
      <c r="B103" s="72">
        <v>6.8273092369477914E-2</v>
      </c>
      <c r="C103" s="72">
        <v>4.8000000000000001E-2</v>
      </c>
      <c r="D103" s="72">
        <v>3.0585106382978722E-2</v>
      </c>
      <c r="E103" s="72">
        <v>1.8666666666666668E-2</v>
      </c>
      <c r="F103" s="72">
        <v>0</v>
      </c>
      <c r="H103" s="72">
        <v>0.82499999999999996</v>
      </c>
      <c r="I103" s="72">
        <v>0.69230769230769229</v>
      </c>
      <c r="J103" s="72">
        <v>0.51351351351351349</v>
      </c>
      <c r="K103" s="72">
        <v>0.35897435897435898</v>
      </c>
      <c r="L103" s="72">
        <v>0.27500000000000002</v>
      </c>
      <c r="N103" s="72">
        <v>0.35166425470332852</v>
      </c>
      <c r="O103" s="72">
        <v>0.24893917963224893</v>
      </c>
      <c r="P103" s="72">
        <v>0.17451523545706371</v>
      </c>
      <c r="Q103" s="72">
        <v>0.11869031377899045</v>
      </c>
      <c r="R103" s="72">
        <v>6.8273092369477914E-2</v>
      </c>
      <c r="S103" s="72">
        <v>5.4521276595744683E-2</v>
      </c>
      <c r="T103" s="72">
        <v>3.7333333333333336E-2</v>
      </c>
      <c r="U103" s="72">
        <v>2.8000000000000001E-2</v>
      </c>
      <c r="V103" s="72">
        <v>1.4608233731739707E-2</v>
      </c>
      <c r="X103" s="232">
        <v>243</v>
      </c>
      <c r="Y103" s="232">
        <v>176</v>
      </c>
      <c r="Z103" s="232">
        <v>126</v>
      </c>
      <c r="AA103" s="232">
        <v>87</v>
      </c>
      <c r="AB103" s="232">
        <v>51</v>
      </c>
      <c r="AC103" s="232">
        <v>41</v>
      </c>
      <c r="AD103" s="232">
        <v>28</v>
      </c>
      <c r="AE103" s="232">
        <v>21</v>
      </c>
      <c r="AF103" s="232">
        <v>11</v>
      </c>
    </row>
    <row r="104" spans="2:32" x14ac:dyDescent="0.25">
      <c r="B104" s="72">
        <v>6.6485753052917235E-2</v>
      </c>
      <c r="C104" s="72">
        <v>5.3133514986376022E-2</v>
      </c>
      <c r="D104" s="72">
        <v>3.9348710990502037E-2</v>
      </c>
      <c r="E104" s="72">
        <v>1.7711171662125342E-2</v>
      </c>
      <c r="F104" s="72">
        <v>0</v>
      </c>
      <c r="H104" s="72">
        <v>0.87878787878787878</v>
      </c>
      <c r="I104" s="72">
        <v>0.70270270270270274</v>
      </c>
      <c r="J104" s="72">
        <v>0.69696969696969702</v>
      </c>
      <c r="K104" s="72">
        <v>0.51428571428571423</v>
      </c>
      <c r="L104" s="72">
        <v>0.35135135135135137</v>
      </c>
      <c r="N104" s="72">
        <v>0.32810271041369471</v>
      </c>
      <c r="O104" s="72">
        <v>0.23444283646888567</v>
      </c>
      <c r="P104" s="72">
        <v>0.16174402250351619</v>
      </c>
      <c r="Q104" s="72">
        <v>0.1103448275862069</v>
      </c>
      <c r="R104" s="72">
        <v>6.6485753052917235E-2</v>
      </c>
      <c r="S104" s="72">
        <v>0.05</v>
      </c>
      <c r="T104" s="72">
        <v>3.638814016172507E-2</v>
      </c>
      <c r="U104" s="72">
        <v>2.9891304347826088E-2</v>
      </c>
      <c r="V104" s="72">
        <v>2.4691358024691357E-2</v>
      </c>
      <c r="X104" s="232">
        <v>230</v>
      </c>
      <c r="Y104" s="232">
        <v>162</v>
      </c>
      <c r="Z104" s="232">
        <v>115</v>
      </c>
      <c r="AA104" s="232">
        <v>80</v>
      </c>
      <c r="AB104" s="232">
        <v>49</v>
      </c>
      <c r="AC104" s="232">
        <v>37</v>
      </c>
      <c r="AD104" s="232">
        <v>27</v>
      </c>
      <c r="AE104" s="232">
        <v>22</v>
      </c>
      <c r="AF104" s="232">
        <v>18</v>
      </c>
    </row>
    <row r="105" spans="2:32" x14ac:dyDescent="0.25">
      <c r="B105" s="72">
        <v>7.209612817089453E-2</v>
      </c>
      <c r="C105" s="72">
        <v>5.7486631016042782E-2</v>
      </c>
      <c r="D105" s="72">
        <v>4.0214477211796246E-2</v>
      </c>
      <c r="E105" s="72">
        <v>2.1276595744680851E-2</v>
      </c>
      <c r="F105" s="72">
        <v>1.3333333333333333E-3</v>
      </c>
      <c r="H105" s="72">
        <v>0.68571428571428572</v>
      </c>
      <c r="I105" s="72">
        <v>0.64864864864864868</v>
      </c>
      <c r="J105" s="72">
        <v>0.55263157894736847</v>
      </c>
      <c r="K105" s="72">
        <v>0.45161290322580644</v>
      </c>
      <c r="L105" s="72">
        <v>0.26470588235294118</v>
      </c>
      <c r="N105" s="72">
        <v>0.33096590909090912</v>
      </c>
      <c r="O105" s="72">
        <v>0.25669957686882933</v>
      </c>
      <c r="P105" s="72">
        <v>0.1796657381615599</v>
      </c>
      <c r="Q105" s="72">
        <v>0.11983471074380166</v>
      </c>
      <c r="R105" s="72">
        <v>7.209612817089453E-2</v>
      </c>
      <c r="S105" s="72">
        <v>5.2489905787348586E-2</v>
      </c>
      <c r="T105" s="72">
        <v>4.8192771084337352E-2</v>
      </c>
      <c r="U105" s="72">
        <v>3.9787798408488062E-2</v>
      </c>
      <c r="V105" s="72">
        <v>2.9100529100529099E-2</v>
      </c>
      <c r="X105" s="232">
        <v>233</v>
      </c>
      <c r="Y105" s="232">
        <v>182</v>
      </c>
      <c r="Z105" s="232">
        <v>129</v>
      </c>
      <c r="AA105" s="232">
        <v>87</v>
      </c>
      <c r="AB105" s="232">
        <v>54</v>
      </c>
      <c r="AC105" s="232">
        <v>39</v>
      </c>
      <c r="AD105" s="232">
        <v>36</v>
      </c>
      <c r="AE105" s="232">
        <v>30</v>
      </c>
      <c r="AF105" s="232">
        <v>22</v>
      </c>
    </row>
    <row r="106" spans="2:32" x14ac:dyDescent="0.25">
      <c r="B106" s="72">
        <v>6.363636363636363E-2</v>
      </c>
      <c r="C106" s="72">
        <v>5.0452781371280724E-2</v>
      </c>
      <c r="D106" s="72">
        <v>3.7760416666666664E-2</v>
      </c>
      <c r="E106" s="72">
        <v>2.0860495436766623E-2</v>
      </c>
      <c r="F106" s="72">
        <v>0</v>
      </c>
      <c r="H106" s="72">
        <v>0.87096774193548387</v>
      </c>
      <c r="I106" s="72">
        <v>0.70967741935483875</v>
      </c>
      <c r="J106" s="72">
        <v>0.58333333333333337</v>
      </c>
      <c r="K106" s="72">
        <v>0.47368421052631576</v>
      </c>
      <c r="L106" s="72">
        <v>0.41025641025641024</v>
      </c>
      <c r="N106" s="72">
        <v>0.32923497267759561</v>
      </c>
      <c r="O106" s="72">
        <v>0.24360699865410498</v>
      </c>
      <c r="P106" s="72">
        <v>0.16578947368421051</v>
      </c>
      <c r="Q106" s="72">
        <v>0.10533159947984395</v>
      </c>
      <c r="R106" s="72">
        <v>6.363636363636363E-2</v>
      </c>
      <c r="S106" s="72">
        <v>4.8239895697522815E-2</v>
      </c>
      <c r="T106" s="72">
        <v>3.5340314136125657E-2</v>
      </c>
      <c r="U106" s="72">
        <v>2.8645833333333332E-2</v>
      </c>
      <c r="V106" s="72">
        <v>2.4611398963730571E-2</v>
      </c>
      <c r="X106" s="232">
        <v>241</v>
      </c>
      <c r="Y106" s="232">
        <v>181</v>
      </c>
      <c r="Z106" s="232">
        <v>126</v>
      </c>
      <c r="AA106" s="232">
        <v>81</v>
      </c>
      <c r="AB106" s="232">
        <v>49</v>
      </c>
      <c r="AC106" s="232">
        <v>37</v>
      </c>
      <c r="AD106" s="232">
        <v>27</v>
      </c>
      <c r="AE106" s="232">
        <v>22</v>
      </c>
      <c r="AF106" s="232">
        <v>19</v>
      </c>
    </row>
    <row r="107" spans="2:32" x14ac:dyDescent="0.25">
      <c r="B107" s="72">
        <v>5.8201058201058198E-2</v>
      </c>
      <c r="C107" s="72">
        <v>4.3708609271523181E-2</v>
      </c>
      <c r="D107" s="72">
        <v>2.8947368421052631E-2</v>
      </c>
      <c r="E107" s="72">
        <v>1.7082785808147174E-2</v>
      </c>
      <c r="F107" s="72">
        <v>0</v>
      </c>
      <c r="H107" s="72">
        <v>0.7</v>
      </c>
      <c r="I107" s="72">
        <v>0.59375</v>
      </c>
      <c r="J107" s="72">
        <v>0.54838709677419351</v>
      </c>
      <c r="K107" s="72">
        <v>0.4838709677419355</v>
      </c>
      <c r="L107" s="72">
        <v>0.39285714285714285</v>
      </c>
      <c r="N107" s="72">
        <v>0.31871345029239767</v>
      </c>
      <c r="O107" s="72">
        <v>0.2288135593220339</v>
      </c>
      <c r="P107" s="72">
        <v>0.16434540389972144</v>
      </c>
      <c r="Q107" s="72">
        <v>0.11217510259917921</v>
      </c>
      <c r="R107" s="72">
        <v>5.8201058201058198E-2</v>
      </c>
      <c r="S107" s="72">
        <v>4.7745358090185673E-2</v>
      </c>
      <c r="T107" s="72">
        <v>3.825857519788918E-2</v>
      </c>
      <c r="U107" s="72">
        <v>3.1662269129287601E-2</v>
      </c>
      <c r="V107" s="72">
        <v>2.5000000000000001E-2</v>
      </c>
      <c r="X107" s="232">
        <v>218</v>
      </c>
      <c r="Y107" s="232">
        <v>162</v>
      </c>
      <c r="Z107" s="232">
        <v>118</v>
      </c>
      <c r="AA107" s="232">
        <v>82</v>
      </c>
      <c r="AB107" s="232">
        <v>44</v>
      </c>
      <c r="AC107" s="232">
        <v>36</v>
      </c>
      <c r="AD107" s="232">
        <v>29</v>
      </c>
      <c r="AE107" s="232">
        <v>24</v>
      </c>
      <c r="AF107" s="232">
        <v>19</v>
      </c>
    </row>
    <row r="108" spans="2:32" x14ac:dyDescent="0.25">
      <c r="B108" s="72">
        <v>7.6517150395778361E-2</v>
      </c>
      <c r="C108" s="72">
        <v>5.7818659658344283E-2</v>
      </c>
      <c r="D108" s="72">
        <v>3.6939313984168866E-2</v>
      </c>
      <c r="E108" s="72">
        <v>1.8543046357615896E-2</v>
      </c>
      <c r="F108" s="72">
        <v>0</v>
      </c>
      <c r="H108" s="72">
        <v>0.73529411764705888</v>
      </c>
      <c r="I108" s="72">
        <v>0.62857142857142856</v>
      </c>
      <c r="J108" s="72">
        <v>0.51428571428571423</v>
      </c>
      <c r="K108" s="72">
        <v>0.44736842105263158</v>
      </c>
      <c r="L108" s="72">
        <v>0.27272727272727271</v>
      </c>
      <c r="N108" s="72">
        <v>0.35724533715925394</v>
      </c>
      <c r="O108" s="72">
        <v>0.26788218793828894</v>
      </c>
      <c r="P108" s="72">
        <v>0.17009602194787379</v>
      </c>
      <c r="Q108" s="72">
        <v>0.11914323962516733</v>
      </c>
      <c r="R108" s="72">
        <v>7.6517150395778361E-2</v>
      </c>
      <c r="S108" s="72">
        <v>6.8331143232588695E-2</v>
      </c>
      <c r="T108" s="72">
        <v>5.2631578947368418E-2</v>
      </c>
      <c r="U108" s="72">
        <v>4.4736842105263158E-2</v>
      </c>
      <c r="V108" s="72">
        <v>2.6385224274406333E-2</v>
      </c>
      <c r="X108" s="232">
        <v>249</v>
      </c>
      <c r="Y108" s="232">
        <v>191</v>
      </c>
      <c r="Z108" s="232">
        <v>124</v>
      </c>
      <c r="AA108" s="232">
        <v>89</v>
      </c>
      <c r="AB108" s="232">
        <v>58</v>
      </c>
      <c r="AC108" s="232">
        <v>52</v>
      </c>
      <c r="AD108" s="232">
        <v>40</v>
      </c>
      <c r="AE108" s="232">
        <v>34</v>
      </c>
      <c r="AF108" s="232">
        <v>20</v>
      </c>
    </row>
  </sheetData>
  <mergeCells count="10">
    <mergeCell ref="X1:AF1"/>
    <mergeCell ref="X2:AA2"/>
    <mergeCell ref="AC2:AF2"/>
    <mergeCell ref="B1:F1"/>
    <mergeCell ref="H1:L1"/>
    <mergeCell ref="B2:F2"/>
    <mergeCell ref="H2:L2"/>
    <mergeCell ref="N2:Q2"/>
    <mergeCell ref="N1:V1"/>
    <mergeCell ref="S2:V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E1"/>
  <sheetViews>
    <sheetView showGridLines="0" workbookViewId="0"/>
  </sheetViews>
  <sheetFormatPr defaultRowHeight="15" x14ac:dyDescent="0.25"/>
  <sheetData>
    <row r="1" spans="5:5" x14ac:dyDescent="0.25">
      <c r="E1" s="1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79998168889431442"/>
  </sheetPr>
  <dimension ref="B1:L80"/>
  <sheetViews>
    <sheetView showGridLines="0" workbookViewId="0">
      <selection activeCell="D4" sqref="D4"/>
    </sheetView>
  </sheetViews>
  <sheetFormatPr defaultRowHeight="15" x14ac:dyDescent="0.25"/>
  <cols>
    <col min="2" max="2" width="19.85546875" customWidth="1"/>
    <col min="3" max="3" width="16.7109375" customWidth="1"/>
    <col min="4" max="4" width="12.28515625" style="114" customWidth="1"/>
    <col min="5" max="7" width="16.7109375" customWidth="1"/>
  </cols>
  <sheetData>
    <row r="1" spans="2:12" s="114" customFormat="1" x14ac:dyDescent="0.25"/>
    <row r="2" spans="2:12" s="114" customFormat="1" x14ac:dyDescent="0.25">
      <c r="B2" s="237" t="s">
        <v>106</v>
      </c>
      <c r="C2" s="237"/>
      <c r="D2" s="237"/>
      <c r="E2" s="237"/>
      <c r="F2" s="237"/>
      <c r="G2" s="237"/>
    </row>
    <row r="3" spans="2:12" s="114" customFormat="1" ht="75" x14ac:dyDescent="0.25">
      <c r="B3" s="95" t="s">
        <v>71</v>
      </c>
      <c r="C3" s="95" t="s">
        <v>72</v>
      </c>
      <c r="D3" s="95" t="s">
        <v>93</v>
      </c>
      <c r="E3" s="95" t="s">
        <v>89</v>
      </c>
      <c r="F3" s="95" t="s">
        <v>73</v>
      </c>
      <c r="G3" s="95" t="s">
        <v>79</v>
      </c>
      <c r="H3" s="95" t="s">
        <v>65</v>
      </c>
      <c r="I3" s="95" t="s">
        <v>66</v>
      </c>
      <c r="J3" s="139" t="s">
        <v>107</v>
      </c>
    </row>
    <row r="4" spans="2:12" s="114" customFormat="1" x14ac:dyDescent="0.25">
      <c r="B4" s="125" t="s">
        <v>16</v>
      </c>
      <c r="C4" s="216">
        <f>D4/E4</f>
        <v>2.3762376237623763E-2</v>
      </c>
      <c r="D4" s="217">
        <v>24</v>
      </c>
      <c r="E4" s="217">
        <v>1010</v>
      </c>
      <c r="F4" s="125">
        <v>0</v>
      </c>
      <c r="G4" s="93">
        <f>_xlfn.NORM.S.INV(1-0.05/2)*SQRT(1/E4*C4*(1-C4))</f>
        <v>9.3931251487606206E-3</v>
      </c>
      <c r="H4" s="93">
        <f>C4-G4</f>
        <v>1.4369251088863142E-2</v>
      </c>
      <c r="I4" s="93">
        <f>C4+G4</f>
        <v>3.3155501386384387E-2</v>
      </c>
      <c r="J4" s="140">
        <f>1000*C4</f>
        <v>23.762376237623762</v>
      </c>
      <c r="L4"/>
    </row>
    <row r="5" spans="2:12" s="114" customFormat="1" x14ac:dyDescent="0.25">
      <c r="B5" s="125" t="s">
        <v>74</v>
      </c>
      <c r="C5" s="216">
        <f t="shared" ref="C5:C9" si="0">D5/E5</f>
        <v>0.10337552742616034</v>
      </c>
      <c r="D5" s="217">
        <v>98</v>
      </c>
      <c r="E5" s="217">
        <v>948</v>
      </c>
      <c r="F5" s="125">
        <v>0</v>
      </c>
      <c r="G5" s="93">
        <f t="shared" ref="G5:G10" si="1">_xlfn.NORM.S.INV(1-0.05/2)*SQRT(1/E5*C5*(1-C5))</f>
        <v>1.9380192464770265E-2</v>
      </c>
      <c r="H5" s="93">
        <f t="shared" ref="H5:H10" si="2">C5-G5</f>
        <v>8.399533496139007E-2</v>
      </c>
      <c r="I5" s="93">
        <f t="shared" ref="I5:I10" si="3">C5+G5</f>
        <v>0.12275571989093061</v>
      </c>
      <c r="J5" s="140">
        <f t="shared" ref="J5:J9" si="4">1000*C5</f>
        <v>103.37552742616033</v>
      </c>
      <c r="L5"/>
    </row>
    <row r="6" spans="2:12" s="114" customFormat="1" x14ac:dyDescent="0.25">
      <c r="B6" s="125" t="s">
        <v>75</v>
      </c>
      <c r="C6" s="216">
        <f t="shared" si="0"/>
        <v>0.11764705882352941</v>
      </c>
      <c r="D6" s="217">
        <v>122</v>
      </c>
      <c r="E6" s="217">
        <v>1037</v>
      </c>
      <c r="F6" s="125">
        <v>0</v>
      </c>
      <c r="G6" s="93">
        <f t="shared" si="1"/>
        <v>1.9609676031217927E-2</v>
      </c>
      <c r="H6" s="93">
        <f t="shared" si="2"/>
        <v>9.8037382792311487E-2</v>
      </c>
      <c r="I6" s="93">
        <f t="shared" si="3"/>
        <v>0.13725673485474735</v>
      </c>
      <c r="J6" s="140">
        <f t="shared" si="4"/>
        <v>117.64705882352941</v>
      </c>
      <c r="L6"/>
    </row>
    <row r="7" spans="2:12" s="114" customFormat="1" x14ac:dyDescent="0.25">
      <c r="B7" s="125" t="s">
        <v>76</v>
      </c>
      <c r="C7" s="216">
        <f t="shared" si="0"/>
        <v>9.4357976653696496E-2</v>
      </c>
      <c r="D7" s="217">
        <v>97</v>
      </c>
      <c r="E7" s="217">
        <v>1028</v>
      </c>
      <c r="F7" s="125">
        <v>0</v>
      </c>
      <c r="G7" s="93">
        <f t="shared" si="1"/>
        <v>1.7869776742858647E-2</v>
      </c>
      <c r="H7" s="93">
        <f t="shared" si="2"/>
        <v>7.6488199910837856E-2</v>
      </c>
      <c r="I7" s="93">
        <f t="shared" si="3"/>
        <v>0.11222775339655514</v>
      </c>
      <c r="J7" s="140">
        <f t="shared" si="4"/>
        <v>94.357976653696497</v>
      </c>
      <c r="L7"/>
    </row>
    <row r="8" spans="2:12" s="114" customFormat="1" x14ac:dyDescent="0.25">
      <c r="B8" s="125" t="s">
        <v>77</v>
      </c>
      <c r="C8" s="216">
        <f t="shared" si="0"/>
        <v>5.9838895281933258E-2</v>
      </c>
      <c r="D8" s="217">
        <v>52</v>
      </c>
      <c r="E8" s="217">
        <v>869</v>
      </c>
      <c r="F8" s="125">
        <v>0</v>
      </c>
      <c r="G8" s="93">
        <f t="shared" si="1"/>
        <v>1.5769979414939617E-2</v>
      </c>
      <c r="H8" s="93">
        <f t="shared" si="2"/>
        <v>4.4068915866993644E-2</v>
      </c>
      <c r="I8" s="93">
        <f t="shared" si="3"/>
        <v>7.5608874696872871E-2</v>
      </c>
      <c r="J8" s="140">
        <f t="shared" si="4"/>
        <v>59.838895281933254</v>
      </c>
      <c r="L8"/>
    </row>
    <row r="9" spans="2:12" s="114" customFormat="1" x14ac:dyDescent="0.25">
      <c r="B9" s="28" t="s">
        <v>78</v>
      </c>
      <c r="C9" s="218">
        <f t="shared" si="0"/>
        <v>1.4120667522464698E-2</v>
      </c>
      <c r="D9" s="219">
        <v>11</v>
      </c>
      <c r="E9" s="219">
        <v>779</v>
      </c>
      <c r="F9" s="28">
        <v>0</v>
      </c>
      <c r="G9" s="94">
        <f t="shared" si="1"/>
        <v>8.2855025842499836E-3</v>
      </c>
      <c r="H9" s="94">
        <f t="shared" si="2"/>
        <v>5.8351649382147146E-3</v>
      </c>
      <c r="I9" s="94">
        <f t="shared" si="3"/>
        <v>2.2406170106714682E-2</v>
      </c>
      <c r="J9" s="140">
        <f t="shared" si="4"/>
        <v>14.120667522464698</v>
      </c>
      <c r="L9"/>
    </row>
    <row r="10" spans="2:12" s="114" customFormat="1" x14ac:dyDescent="0.25">
      <c r="B10" s="97" t="s">
        <v>57</v>
      </c>
      <c r="C10" s="72">
        <f t="shared" ref="C10" si="5">D10/E10</f>
        <v>7.1239640275083754E-2</v>
      </c>
      <c r="D10" s="125">
        <f>SUM(D4:D9)</f>
        <v>404</v>
      </c>
      <c r="E10" s="125">
        <f>SUM(E4:E9)</f>
        <v>5671</v>
      </c>
      <c r="F10" s="125"/>
      <c r="G10" s="93">
        <f t="shared" si="1"/>
        <v>6.6946975560500848E-3</v>
      </c>
      <c r="H10" s="93">
        <f t="shared" si="2"/>
        <v>6.4544942719033674E-2</v>
      </c>
      <c r="I10" s="93">
        <f t="shared" si="3"/>
        <v>7.7934337831133835E-2</v>
      </c>
    </row>
    <row r="11" spans="2:12" s="114" customFormat="1" x14ac:dyDescent="0.25"/>
    <row r="12" spans="2:12" s="114" customFormat="1" x14ac:dyDescent="0.25"/>
    <row r="14" spans="2:12" x14ac:dyDescent="0.25">
      <c r="B14" s="237" t="s">
        <v>80</v>
      </c>
      <c r="C14" s="237"/>
      <c r="D14" s="237"/>
      <c r="E14" s="237"/>
      <c r="F14" s="237"/>
      <c r="G14" s="237"/>
    </row>
    <row r="15" spans="2:12" ht="75" x14ac:dyDescent="0.25">
      <c r="B15" s="95" t="s">
        <v>71</v>
      </c>
      <c r="C15" s="95" t="s">
        <v>72</v>
      </c>
      <c r="D15" s="95" t="s">
        <v>93</v>
      </c>
      <c r="E15" s="95" t="s">
        <v>89</v>
      </c>
      <c r="F15" s="95" t="s">
        <v>73</v>
      </c>
      <c r="G15" s="95" t="s">
        <v>79</v>
      </c>
      <c r="H15" s="95" t="s">
        <v>65</v>
      </c>
      <c r="I15" s="95" t="s">
        <v>66</v>
      </c>
    </row>
    <row r="16" spans="2:12" x14ac:dyDescent="0.25">
      <c r="B16" s="68" t="s">
        <v>16</v>
      </c>
      <c r="C16" s="216">
        <f t="shared" ref="C16:C21" si="6">D16/E16</f>
        <v>2.7722772277227723E-2</v>
      </c>
      <c r="D16" s="217">
        <v>28</v>
      </c>
      <c r="E16" s="217">
        <v>1010</v>
      </c>
      <c r="F16" s="217">
        <v>0</v>
      </c>
      <c r="G16" s="93">
        <f>_xlfn.NORM.S.INV(1-0.05/2)*SQRT(1/E16*C16*(1-C16))</f>
        <v>1.0125134241585891E-2</v>
      </c>
      <c r="H16" s="93">
        <f>C16-G16</f>
        <v>1.7597638035641832E-2</v>
      </c>
      <c r="I16" s="93">
        <f>C16+G16</f>
        <v>3.7847906518813618E-2</v>
      </c>
      <c r="J16" s="115"/>
    </row>
    <row r="17" spans="2:10" x14ac:dyDescent="0.25">
      <c r="B17" s="68" t="s">
        <v>74</v>
      </c>
      <c r="C17" s="216">
        <f t="shared" si="6"/>
        <v>6.5400843881856546E-2</v>
      </c>
      <c r="D17" s="217">
        <v>62</v>
      </c>
      <c r="E17" s="217">
        <v>948</v>
      </c>
      <c r="F17" s="217">
        <v>0</v>
      </c>
      <c r="G17" s="93">
        <f t="shared" ref="G17:G21" si="7">_xlfn.NORM.S.INV(1-0.05/2)*SQRT(1/E17*C17*(1-C17))</f>
        <v>1.5737954692737005E-2</v>
      </c>
      <c r="H17" s="93">
        <f t="shared" ref="H17:H21" si="8">C17-G17</f>
        <v>4.9662889189119541E-2</v>
      </c>
      <c r="I17" s="93">
        <f t="shared" ref="I17:I21" si="9">C17+G17</f>
        <v>8.1138798574593551E-2</v>
      </c>
      <c r="J17" s="115"/>
    </row>
    <row r="18" spans="2:10" x14ac:dyDescent="0.25">
      <c r="B18" s="68" t="s">
        <v>75</v>
      </c>
      <c r="C18" s="216">
        <f t="shared" si="6"/>
        <v>7.0395371263259399E-2</v>
      </c>
      <c r="D18" s="217">
        <v>73</v>
      </c>
      <c r="E18" s="217">
        <v>1037</v>
      </c>
      <c r="F18" s="217">
        <v>0</v>
      </c>
      <c r="G18" s="93">
        <f t="shared" si="7"/>
        <v>1.5569687770296655E-2</v>
      </c>
      <c r="H18" s="93">
        <f t="shared" si="8"/>
        <v>5.482568349296274E-2</v>
      </c>
      <c r="I18" s="93">
        <f t="shared" si="9"/>
        <v>8.5965059033556057E-2</v>
      </c>
      <c r="J18" s="115"/>
    </row>
    <row r="19" spans="2:10" x14ac:dyDescent="0.25">
      <c r="B19" s="68" t="s">
        <v>76</v>
      </c>
      <c r="C19" s="216">
        <f t="shared" si="6"/>
        <v>5.3501945525291826E-2</v>
      </c>
      <c r="D19" s="217">
        <v>55</v>
      </c>
      <c r="E19" s="217">
        <v>1028</v>
      </c>
      <c r="F19" s="217">
        <v>0</v>
      </c>
      <c r="G19" s="93">
        <f t="shared" si="7"/>
        <v>1.3756127228974296E-2</v>
      </c>
      <c r="H19" s="93">
        <f t="shared" si="8"/>
        <v>3.9745818296317528E-2</v>
      </c>
      <c r="I19" s="93">
        <f t="shared" si="9"/>
        <v>6.7258072754266124E-2</v>
      </c>
      <c r="J19" s="115"/>
    </row>
    <row r="20" spans="2:10" x14ac:dyDescent="0.25">
      <c r="B20" s="68" t="s">
        <v>77</v>
      </c>
      <c r="C20" s="216">
        <f t="shared" si="6"/>
        <v>2.3014959723820484E-2</v>
      </c>
      <c r="D20" s="217">
        <v>20</v>
      </c>
      <c r="E20" s="217">
        <v>869</v>
      </c>
      <c r="F20" s="217">
        <v>0</v>
      </c>
      <c r="G20" s="93">
        <f t="shared" si="7"/>
        <v>9.9698188954174798E-3</v>
      </c>
      <c r="H20" s="93">
        <f t="shared" si="8"/>
        <v>1.3045140828403004E-2</v>
      </c>
      <c r="I20" s="93">
        <f t="shared" si="9"/>
        <v>3.2984778619237966E-2</v>
      </c>
      <c r="J20" s="115"/>
    </row>
    <row r="21" spans="2:10" x14ac:dyDescent="0.25">
      <c r="B21" s="28" t="s">
        <v>78</v>
      </c>
      <c r="C21" s="218">
        <f t="shared" si="6"/>
        <v>5.1347881899871627E-3</v>
      </c>
      <c r="D21" s="219">
        <v>4</v>
      </c>
      <c r="E21" s="219">
        <v>779</v>
      </c>
      <c r="F21" s="219">
        <v>0</v>
      </c>
      <c r="G21" s="94">
        <f t="shared" si="7"/>
        <v>5.0190642063635254E-3</v>
      </c>
      <c r="H21" s="94">
        <f t="shared" si="8"/>
        <v>1.1572398362363727E-4</v>
      </c>
      <c r="I21" s="94">
        <f t="shared" si="9"/>
        <v>1.0153852396350688E-2</v>
      </c>
      <c r="J21" s="115"/>
    </row>
    <row r="22" spans="2:10" x14ac:dyDescent="0.25">
      <c r="B22" s="97" t="s">
        <v>57</v>
      </c>
      <c r="C22" s="93">
        <f t="shared" ref="C22" si="10">D22/E22</f>
        <v>4.2673249867748189E-2</v>
      </c>
      <c r="D22" s="68">
        <f>SUM(D16:D21)</f>
        <v>242</v>
      </c>
      <c r="E22" s="68">
        <f>SUM(E16:E21)</f>
        <v>5671</v>
      </c>
      <c r="F22" s="68">
        <f>SUM(F16:F21)</f>
        <v>0</v>
      </c>
      <c r="G22" s="93">
        <f t="shared" ref="G22" si="11">_xlfn.NORM.S.INV(1-0.05/2)*SQRT(1/E22*C22*(1-C22))</f>
        <v>5.2604902973580571E-3</v>
      </c>
      <c r="H22" s="93">
        <f t="shared" ref="H22" si="12">C22-G22</f>
        <v>3.7412759570390135E-2</v>
      </c>
      <c r="I22" s="93">
        <f t="shared" ref="I22" si="13">C22+G22</f>
        <v>4.7933740165106244E-2</v>
      </c>
    </row>
    <row r="26" spans="2:10" x14ac:dyDescent="0.25">
      <c r="B26" s="112" t="s">
        <v>120</v>
      </c>
      <c r="C26" s="112"/>
      <c r="D26" s="112"/>
      <c r="E26" s="112"/>
      <c r="F26" s="112"/>
      <c r="G26" s="112"/>
      <c r="H26" s="98"/>
      <c r="I26" s="98"/>
    </row>
    <row r="27" spans="2:10" ht="75" x14ac:dyDescent="0.25">
      <c r="B27" s="95" t="s">
        <v>71</v>
      </c>
      <c r="C27" s="95" t="s">
        <v>90</v>
      </c>
      <c r="D27" s="95" t="s">
        <v>93</v>
      </c>
      <c r="E27" s="95" t="s">
        <v>89</v>
      </c>
      <c r="F27" s="95" t="s">
        <v>73</v>
      </c>
      <c r="G27" s="95" t="s">
        <v>79</v>
      </c>
      <c r="H27" s="95" t="s">
        <v>65</v>
      </c>
      <c r="I27" s="95" t="s">
        <v>66</v>
      </c>
    </row>
    <row r="28" spans="2:10" x14ac:dyDescent="0.25">
      <c r="B28" s="68" t="s">
        <v>16</v>
      </c>
      <c r="C28" s="216">
        <f t="shared" ref="C28:C33" si="14">D28/E28</f>
        <v>3.8580246913580245E-2</v>
      </c>
      <c r="D28" s="217">
        <v>25</v>
      </c>
      <c r="E28" s="217">
        <v>648</v>
      </c>
      <c r="F28" s="217">
        <v>1</v>
      </c>
      <c r="G28" s="93">
        <f>_xlfn.NORM.S.INV(1-0.05/2)*SQRT(1/E28*C28*(1-C28))</f>
        <v>1.4828581548244624E-2</v>
      </c>
      <c r="H28" s="93">
        <f>C28-G28</f>
        <v>2.3751665365335621E-2</v>
      </c>
      <c r="I28" s="93">
        <f>C28+G28</f>
        <v>5.3408828461824868E-2</v>
      </c>
    </row>
    <row r="29" spans="2:10" x14ac:dyDescent="0.25">
      <c r="B29" s="68" t="s">
        <v>74</v>
      </c>
      <c r="C29" s="216">
        <f t="shared" si="14"/>
        <v>0.25503355704697989</v>
      </c>
      <c r="D29" s="217">
        <v>76</v>
      </c>
      <c r="E29" s="217">
        <v>298</v>
      </c>
      <c r="F29" s="217">
        <v>3</v>
      </c>
      <c r="G29" s="93">
        <f t="shared" ref="G29:G34" si="15">_xlfn.NORM.S.INV(1-0.05/2)*SQRT(1/E29*C29*(1-C29))</f>
        <v>4.9488806274939533E-2</v>
      </c>
      <c r="H29" s="93">
        <f t="shared" ref="H29:H34" si="16">C29-G29</f>
        <v>0.20554475077204035</v>
      </c>
      <c r="I29" s="93">
        <f t="shared" ref="I29:I34" si="17">C29+G29</f>
        <v>0.3045223633219194</v>
      </c>
    </row>
    <row r="30" spans="2:10" x14ac:dyDescent="0.25">
      <c r="B30" s="68" t="s">
        <v>75</v>
      </c>
      <c r="C30" s="216">
        <f t="shared" si="14"/>
        <v>0.36577181208053694</v>
      </c>
      <c r="D30" s="217">
        <v>109</v>
      </c>
      <c r="E30" s="217">
        <v>298</v>
      </c>
      <c r="F30" s="217">
        <v>0</v>
      </c>
      <c r="G30" s="93">
        <f t="shared" si="15"/>
        <v>5.4684953349349232E-2</v>
      </c>
      <c r="H30" s="93">
        <f t="shared" si="16"/>
        <v>0.31108685873118769</v>
      </c>
      <c r="I30" s="93">
        <f t="shared" si="17"/>
        <v>0.42045676542988619</v>
      </c>
    </row>
    <row r="31" spans="2:10" x14ac:dyDescent="0.25">
      <c r="B31" s="68" t="s">
        <v>76</v>
      </c>
      <c r="C31" s="216">
        <f t="shared" si="14"/>
        <v>0.45787545787545786</v>
      </c>
      <c r="D31" s="217">
        <v>125</v>
      </c>
      <c r="E31" s="217">
        <v>273</v>
      </c>
      <c r="F31" s="217">
        <v>2</v>
      </c>
      <c r="G31" s="93">
        <f t="shared" si="15"/>
        <v>5.9100340722220999E-2</v>
      </c>
      <c r="H31" s="93">
        <f t="shared" si="16"/>
        <v>0.39877511715323688</v>
      </c>
      <c r="I31" s="93">
        <f t="shared" si="17"/>
        <v>0.51697579859767884</v>
      </c>
    </row>
    <row r="32" spans="2:10" x14ac:dyDescent="0.25">
      <c r="B32" s="68" t="s">
        <v>77</v>
      </c>
      <c r="C32" s="224">
        <f t="shared" si="14"/>
        <v>0.39366515837104071</v>
      </c>
      <c r="D32" s="223">
        <v>87</v>
      </c>
      <c r="E32" s="223">
        <v>221</v>
      </c>
      <c r="F32" s="223">
        <v>2</v>
      </c>
      <c r="G32" s="93">
        <f t="shared" si="15"/>
        <v>6.4412729965457161E-2</v>
      </c>
      <c r="H32" s="93">
        <f t="shared" si="16"/>
        <v>0.32925242840558355</v>
      </c>
      <c r="I32" s="93">
        <f t="shared" si="17"/>
        <v>0.45807788833649787</v>
      </c>
    </row>
    <row r="33" spans="2:10" x14ac:dyDescent="0.25">
      <c r="B33" s="28" t="s">
        <v>78</v>
      </c>
      <c r="C33" s="218">
        <f t="shared" si="14"/>
        <v>0.40883977900552487</v>
      </c>
      <c r="D33" s="219">
        <v>74</v>
      </c>
      <c r="E33" s="219">
        <v>181</v>
      </c>
      <c r="F33" s="219">
        <v>0</v>
      </c>
      <c r="G33" s="94">
        <f t="shared" si="15"/>
        <v>7.1620603700779953E-2</v>
      </c>
      <c r="H33" s="94">
        <f t="shared" si="16"/>
        <v>0.33721917530474493</v>
      </c>
      <c r="I33" s="94">
        <f t="shared" si="17"/>
        <v>0.48046038270630481</v>
      </c>
    </row>
    <row r="34" spans="2:10" x14ac:dyDescent="0.25">
      <c r="B34" s="97" t="s">
        <v>57</v>
      </c>
      <c r="C34" s="72">
        <f>SUMPRODUCT(C28:C33,E28:E33)/SUM(E28:E33)</f>
        <v>0.2584679520583637</v>
      </c>
      <c r="D34" s="68">
        <f>SUM(D28:D33)</f>
        <v>496</v>
      </c>
      <c r="E34" s="68">
        <f>SUM(E28:E33)</f>
        <v>1919</v>
      </c>
      <c r="F34" s="68">
        <f>SUM(F28:F33)</f>
        <v>8</v>
      </c>
      <c r="G34" s="93">
        <f t="shared" si="15"/>
        <v>1.9587495838337757E-2</v>
      </c>
      <c r="H34" s="93">
        <f t="shared" si="16"/>
        <v>0.23888045622002596</v>
      </c>
      <c r="I34" s="93">
        <f t="shared" si="17"/>
        <v>0.27805544789670145</v>
      </c>
    </row>
    <row r="37" spans="2:10" x14ac:dyDescent="0.25">
      <c r="B37" s="112" t="s">
        <v>117</v>
      </c>
      <c r="C37" s="112"/>
      <c r="D37" s="112"/>
      <c r="E37" s="112"/>
      <c r="F37" s="112"/>
      <c r="G37" s="112"/>
      <c r="H37" s="114"/>
      <c r="I37" s="114"/>
    </row>
    <row r="38" spans="2:10" ht="75" x14ac:dyDescent="0.25">
      <c r="B38" s="95" t="s">
        <v>118</v>
      </c>
      <c r="C38" s="95" t="s">
        <v>90</v>
      </c>
      <c r="D38" s="95" t="s">
        <v>93</v>
      </c>
      <c r="E38" s="95" t="s">
        <v>89</v>
      </c>
      <c r="F38" s="95" t="s">
        <v>73</v>
      </c>
      <c r="G38" s="95" t="s">
        <v>79</v>
      </c>
      <c r="H38" s="95" t="s">
        <v>65</v>
      </c>
      <c r="I38" s="95" t="s">
        <v>66</v>
      </c>
    </row>
    <row r="39" spans="2:10" s="114" customFormat="1" x14ac:dyDescent="0.25">
      <c r="B39" s="152" t="str">
        <f>Parameters!B19</f>
        <v>Sterile</v>
      </c>
      <c r="C39" s="216">
        <f t="shared" ref="C39:C44" si="18">D39/E39</f>
        <v>0.60538116591928248</v>
      </c>
      <c r="D39" s="217">
        <v>675</v>
      </c>
      <c r="E39" s="217">
        <v>1115</v>
      </c>
      <c r="F39" s="217">
        <v>5</v>
      </c>
      <c r="G39" s="93">
        <f>_xlfn.NORM.S.INV(1-0.05/2)*SQRT(1/E39*C39*(1-C39))</f>
        <v>2.8688907789015672E-2</v>
      </c>
      <c r="H39" s="93">
        <f>C39-G39</f>
        <v>0.57669225813026681</v>
      </c>
      <c r="I39" s="93">
        <f>C39+G39</f>
        <v>0.63407007370829815</v>
      </c>
      <c r="J39"/>
    </row>
    <row r="40" spans="2:10" x14ac:dyDescent="0.25">
      <c r="B40" s="116" t="str">
        <f>Parameters!B20</f>
        <v>Inactive</v>
      </c>
      <c r="C40" s="216">
        <f t="shared" si="18"/>
        <v>0.37735849056603776</v>
      </c>
      <c r="D40" s="217">
        <v>440</v>
      </c>
      <c r="E40" s="217">
        <v>1166</v>
      </c>
      <c r="F40" s="217">
        <v>10</v>
      </c>
      <c r="G40" s="93">
        <f>_xlfn.NORM.S.INV(1-0.05/2)*SQRT(1/E40*C40*(1-C40))</f>
        <v>2.7822420746567593E-2</v>
      </c>
      <c r="H40" s="93">
        <f>C40-G40</f>
        <v>0.34953606981947016</v>
      </c>
      <c r="I40" s="93">
        <f>C40+G40</f>
        <v>0.40518091131260536</v>
      </c>
    </row>
    <row r="41" spans="2:10" x14ac:dyDescent="0.25">
      <c r="B41" s="116" t="str">
        <f>Parameters!B21</f>
        <v>Careful sex</v>
      </c>
      <c r="C41" s="216">
        <f t="shared" si="18"/>
        <v>0.69142066420664205</v>
      </c>
      <c r="D41" s="217">
        <v>1499</v>
      </c>
      <c r="E41" s="217">
        <v>2168</v>
      </c>
      <c r="F41" s="217">
        <v>17</v>
      </c>
      <c r="G41" s="93">
        <f t="shared" ref="G41:G45" si="19">_xlfn.NORM.S.INV(1-0.05/2)*SQRT(1/E41*C41*(1-C41))</f>
        <v>1.9443437549874262E-2</v>
      </c>
      <c r="H41" s="93">
        <f t="shared" ref="H41:H45" si="20">C41-G41</f>
        <v>0.67197722665676785</v>
      </c>
      <c r="I41" s="93">
        <f t="shared" ref="I41:I45" si="21">C41+G41</f>
        <v>0.71086410175651626</v>
      </c>
    </row>
    <row r="42" spans="2:10" x14ac:dyDescent="0.25">
      <c r="B42" s="116" t="str">
        <f>Parameters!B22</f>
        <v>Unsafe Sex</v>
      </c>
      <c r="C42" s="216">
        <f t="shared" si="18"/>
        <v>0.59420289855072461</v>
      </c>
      <c r="D42" s="217">
        <v>410</v>
      </c>
      <c r="E42" s="217">
        <v>690</v>
      </c>
      <c r="F42" s="217">
        <v>10</v>
      </c>
      <c r="G42" s="93">
        <f t="shared" si="19"/>
        <v>3.6639150770192835E-2</v>
      </c>
      <c r="H42" s="93">
        <f t="shared" si="20"/>
        <v>0.55756374778053175</v>
      </c>
      <c r="I42" s="93">
        <f t="shared" si="21"/>
        <v>0.63084204932091748</v>
      </c>
    </row>
    <row r="43" spans="2:10" x14ac:dyDescent="0.25">
      <c r="B43" s="150" t="str">
        <f>Parameters!B23</f>
        <v>Seeking Pregnancy</v>
      </c>
      <c r="C43" s="224">
        <f t="shared" si="18"/>
        <v>0.63485477178423233</v>
      </c>
      <c r="D43" s="223">
        <v>153</v>
      </c>
      <c r="E43" s="223">
        <v>241</v>
      </c>
      <c r="F43" s="223">
        <v>0</v>
      </c>
      <c r="G43" s="151">
        <f t="shared" si="19"/>
        <v>6.0786841601418395E-2</v>
      </c>
      <c r="H43" s="151">
        <f t="shared" si="20"/>
        <v>0.57406793018281399</v>
      </c>
      <c r="I43" s="151">
        <f t="shared" si="21"/>
        <v>0.69564161338565067</v>
      </c>
    </row>
    <row r="44" spans="2:10" s="114" customFormat="1" x14ac:dyDescent="0.25">
      <c r="B44" s="117" t="str">
        <f>Parameters!B24</f>
        <v>Pregnant</v>
      </c>
      <c r="C44" s="218">
        <f t="shared" si="18"/>
        <v>0.13360323886639677</v>
      </c>
      <c r="D44" s="219">
        <v>33</v>
      </c>
      <c r="E44" s="219">
        <v>247</v>
      </c>
      <c r="F44" s="219">
        <v>2</v>
      </c>
      <c r="G44" s="94">
        <f t="shared" si="19"/>
        <v>4.2429363593343185E-2</v>
      </c>
      <c r="H44" s="94">
        <f t="shared" si="20"/>
        <v>9.1173875273053595E-2</v>
      </c>
      <c r="I44" s="94">
        <f t="shared" si="21"/>
        <v>0.17603260245973995</v>
      </c>
      <c r="J44"/>
    </row>
    <row r="45" spans="2:10" x14ac:dyDescent="0.25">
      <c r="B45" s="121" t="s">
        <v>57</v>
      </c>
      <c r="C45" s="72">
        <f t="shared" ref="C45" si="22">D45/E45</f>
        <v>0.44464190510040874</v>
      </c>
      <c r="D45" s="68">
        <f>SUM(D40:D43)</f>
        <v>2502</v>
      </c>
      <c r="E45" s="68">
        <f>SUM(E39:E44)</f>
        <v>5627</v>
      </c>
      <c r="F45" s="68">
        <f>SUM(F39:F44)</f>
        <v>44</v>
      </c>
      <c r="G45" s="93">
        <f t="shared" si="19"/>
        <v>1.2983786986990448E-2</v>
      </c>
      <c r="H45" s="93">
        <f t="shared" si="20"/>
        <v>0.43165811811341831</v>
      </c>
      <c r="I45" s="93">
        <f t="shared" si="21"/>
        <v>0.45762569208739917</v>
      </c>
    </row>
    <row r="47" spans="2:10" x14ac:dyDescent="0.25">
      <c r="F47">
        <f>SUM(E45:F45)</f>
        <v>5671</v>
      </c>
    </row>
    <row r="48" spans="2:10" x14ac:dyDescent="0.25">
      <c r="B48" s="112" t="s">
        <v>119</v>
      </c>
      <c r="C48" s="112"/>
      <c r="D48" s="112"/>
      <c r="E48" s="112"/>
      <c r="F48" s="112"/>
      <c r="G48" s="112"/>
      <c r="H48" s="114"/>
      <c r="I48" s="114"/>
    </row>
    <row r="49" spans="2:9" ht="75" x14ac:dyDescent="0.25">
      <c r="B49" s="95" t="s">
        <v>71</v>
      </c>
      <c r="C49" s="95" t="s">
        <v>90</v>
      </c>
      <c r="D49" s="95" t="s">
        <v>93</v>
      </c>
      <c r="E49" s="95" t="s">
        <v>89</v>
      </c>
      <c r="F49" s="95" t="s">
        <v>73</v>
      </c>
      <c r="G49" s="95" t="s">
        <v>79</v>
      </c>
      <c r="H49" s="95" t="s">
        <v>65</v>
      </c>
      <c r="I49" s="95" t="s">
        <v>66</v>
      </c>
    </row>
    <row r="50" spans="2:9" x14ac:dyDescent="0.25">
      <c r="B50" s="116" t="str">
        <f t="shared" ref="B50:B55" si="23">B28</f>
        <v>15-19</v>
      </c>
      <c r="C50" s="216">
        <f>D50/E50</f>
        <v>0.34583333333333333</v>
      </c>
      <c r="D50" s="217">
        <v>332</v>
      </c>
      <c r="E50" s="217">
        <v>960</v>
      </c>
      <c r="F50" s="217">
        <v>8</v>
      </c>
      <c r="G50" s="93">
        <f>_xlfn.NORM.S.INV(1-0.05/2)*SQRT(1/E50*C50*(1-C50))</f>
        <v>3.0087777248906634E-2</v>
      </c>
      <c r="H50" s="93">
        <f>C50-G50</f>
        <v>0.31574555608442667</v>
      </c>
      <c r="I50" s="93">
        <f>C50+G50</f>
        <v>0.37592111058223998</v>
      </c>
    </row>
    <row r="51" spans="2:9" s="114" customFormat="1" x14ac:dyDescent="0.25">
      <c r="B51" s="116" t="str">
        <f t="shared" si="23"/>
        <v>20- 24</v>
      </c>
      <c r="C51" s="216">
        <f t="shared" ref="C51:C55" si="24">D51/E51</f>
        <v>0.68446026097271651</v>
      </c>
      <c r="D51" s="217">
        <v>577</v>
      </c>
      <c r="E51" s="217">
        <v>843</v>
      </c>
      <c r="F51" s="217">
        <v>9</v>
      </c>
      <c r="G51" s="93">
        <f t="shared" ref="G51:G55" si="25">_xlfn.NORM.S.INV(1-0.05/2)*SQRT(1/E51*C51*(1-C51))</f>
        <v>3.1371512235473548E-2</v>
      </c>
      <c r="H51" s="93">
        <f t="shared" ref="H51:H55" si="26">C51-G51</f>
        <v>0.65308874873724299</v>
      </c>
      <c r="I51" s="93">
        <f t="shared" ref="I51:I55" si="27">C51+G51</f>
        <v>0.71583177320819003</v>
      </c>
    </row>
    <row r="52" spans="2:9" s="114" customFormat="1" x14ac:dyDescent="0.25">
      <c r="B52" s="116" t="str">
        <f t="shared" si="23"/>
        <v>25- 29</v>
      </c>
      <c r="C52" s="216">
        <f t="shared" si="24"/>
        <v>0.67264038231780165</v>
      </c>
      <c r="D52" s="217">
        <v>563</v>
      </c>
      <c r="E52" s="217">
        <v>837</v>
      </c>
      <c r="F52" s="217">
        <v>6</v>
      </c>
      <c r="G52" s="93">
        <f>_xlfn.NORM.S.INV(1-0.05/2)*SQRT(1/E52*C52*(1-C52))</f>
        <v>3.1789916183487428E-2</v>
      </c>
      <c r="H52" s="93">
        <f t="shared" si="26"/>
        <v>0.64085046613431418</v>
      </c>
      <c r="I52" s="93">
        <f t="shared" si="27"/>
        <v>0.70443029850128913</v>
      </c>
    </row>
    <row r="53" spans="2:9" x14ac:dyDescent="0.25">
      <c r="B53" s="116" t="str">
        <f t="shared" si="23"/>
        <v>30 - 34</v>
      </c>
      <c r="C53" s="216">
        <f t="shared" si="24"/>
        <v>0.66204986149584488</v>
      </c>
      <c r="D53" s="217">
        <v>478</v>
      </c>
      <c r="E53" s="217">
        <v>722</v>
      </c>
      <c r="F53" s="217">
        <v>5</v>
      </c>
      <c r="G53" s="93">
        <f t="shared" si="25"/>
        <v>3.4502546999133986E-2</v>
      </c>
      <c r="H53" s="93">
        <f t="shared" si="26"/>
        <v>0.62754731449671086</v>
      </c>
      <c r="I53" s="93">
        <f t="shared" si="27"/>
        <v>0.6965524084949789</v>
      </c>
    </row>
    <row r="54" spans="2:9" x14ac:dyDescent="0.25">
      <c r="B54" s="116" t="str">
        <f t="shared" si="23"/>
        <v>35- 39</v>
      </c>
      <c r="C54" s="216">
        <f t="shared" si="24"/>
        <v>0.60943396226415092</v>
      </c>
      <c r="D54" s="217">
        <v>323</v>
      </c>
      <c r="E54" s="217">
        <v>530</v>
      </c>
      <c r="F54" s="217">
        <v>5</v>
      </c>
      <c r="G54" s="93">
        <f t="shared" si="25"/>
        <v>4.1535622197082692E-2</v>
      </c>
      <c r="H54" s="93">
        <f t="shared" si="26"/>
        <v>0.56789834006706819</v>
      </c>
      <c r="I54" s="93">
        <f t="shared" si="27"/>
        <v>0.65096958446123365</v>
      </c>
    </row>
    <row r="55" spans="2:9" x14ac:dyDescent="0.25">
      <c r="B55" s="117" t="str">
        <f t="shared" si="23"/>
        <v>40 - 44</v>
      </c>
      <c r="C55" s="218">
        <f t="shared" si="24"/>
        <v>0.6202185792349727</v>
      </c>
      <c r="D55" s="219">
        <v>227</v>
      </c>
      <c r="E55" s="219">
        <v>366</v>
      </c>
      <c r="F55" s="219">
        <v>3</v>
      </c>
      <c r="G55" s="94">
        <f t="shared" si="25"/>
        <v>4.9721794197592699E-2</v>
      </c>
      <c r="H55" s="94">
        <f t="shared" si="26"/>
        <v>0.57049678503737999</v>
      </c>
      <c r="I55" s="94">
        <f t="shared" si="27"/>
        <v>0.66994037343256541</v>
      </c>
    </row>
    <row r="56" spans="2:9" x14ac:dyDescent="0.25">
      <c r="B56" s="121" t="s">
        <v>57</v>
      </c>
      <c r="C56" s="72">
        <f>SUMPRODUCT(C50:C55,E50:E55)/SUM(E50:E55)</f>
        <v>0.58713010803193988</v>
      </c>
      <c r="D56" s="68">
        <f>SUM(D50:D55)</f>
        <v>2500</v>
      </c>
      <c r="E56" s="68">
        <f>SUM(E50:E55)</f>
        <v>4258</v>
      </c>
      <c r="F56" s="68">
        <f>SUM(F50:F55)</f>
        <v>36</v>
      </c>
      <c r="G56" s="93">
        <f t="shared" ref="G56" si="28">_xlfn.NORM.S.INV(1-0.05/2)*SQRT(1/E56*C56*(1-C56))</f>
        <v>1.4788326997605248E-2</v>
      </c>
      <c r="H56" s="93">
        <f t="shared" ref="H56" si="29">C56-G56</f>
        <v>0.57234178103433464</v>
      </c>
      <c r="I56" s="93">
        <f t="shared" ref="I56" si="30">C56+G56</f>
        <v>0.60191843502954512</v>
      </c>
    </row>
    <row r="59" spans="2:9" x14ac:dyDescent="0.25">
      <c r="B59" s="112" t="s">
        <v>94</v>
      </c>
      <c r="C59" s="112"/>
      <c r="D59" s="112"/>
      <c r="E59" s="112"/>
      <c r="F59" s="112"/>
      <c r="G59" s="112"/>
      <c r="H59" s="114"/>
      <c r="I59" s="114"/>
    </row>
    <row r="60" spans="2:9" ht="75" x14ac:dyDescent="0.25">
      <c r="B60" s="95" t="s">
        <v>71</v>
      </c>
      <c r="C60" s="95" t="s">
        <v>90</v>
      </c>
      <c r="D60" s="95" t="s">
        <v>93</v>
      </c>
      <c r="E60" s="95" t="s">
        <v>89</v>
      </c>
      <c r="F60" s="95" t="s">
        <v>73</v>
      </c>
      <c r="G60" s="95" t="s">
        <v>79</v>
      </c>
      <c r="H60" s="95" t="s">
        <v>65</v>
      </c>
      <c r="I60" s="95" t="s">
        <v>66</v>
      </c>
    </row>
    <row r="61" spans="2:9" x14ac:dyDescent="0.25">
      <c r="B61" s="116" t="str">
        <f>B50</f>
        <v>15-19</v>
      </c>
      <c r="C61" s="216">
        <f>D61/E61</f>
        <v>1.5495867768595042E-2</v>
      </c>
      <c r="D61" s="217">
        <v>15</v>
      </c>
      <c r="E61" s="217">
        <v>968</v>
      </c>
      <c r="F61" s="217">
        <v>0</v>
      </c>
      <c r="G61" s="93">
        <f>_xlfn.NORM.S.INV(1-0.05/2)*SQRT(1/E61*C61*(1-C61))</f>
        <v>7.7808516461419595E-3</v>
      </c>
      <c r="H61" s="93">
        <f>C61-G61</f>
        <v>7.7150161224530823E-3</v>
      </c>
      <c r="I61" s="93">
        <f>C61+G61</f>
        <v>2.3276719414737003E-2</v>
      </c>
    </row>
    <row r="62" spans="2:9" x14ac:dyDescent="0.25">
      <c r="B62" s="116" t="str">
        <f t="shared" ref="B62:B66" si="31">B51</f>
        <v>20- 24</v>
      </c>
      <c r="C62" s="216">
        <f t="shared" ref="C62:C66" si="32">D62/E62</f>
        <v>5.1643192488262914E-2</v>
      </c>
      <c r="D62" s="217">
        <v>44</v>
      </c>
      <c r="E62" s="217">
        <v>852</v>
      </c>
      <c r="F62" s="217">
        <v>0</v>
      </c>
      <c r="G62" s="93">
        <f t="shared" ref="G62:G67" si="33">_xlfn.NORM.S.INV(1-0.05/2)*SQRT(1/E62*C62*(1-C62))</f>
        <v>1.4860065287659837E-2</v>
      </c>
      <c r="H62" s="93">
        <f t="shared" ref="H62:H67" si="34">C62-G62</f>
        <v>3.6783127200603075E-2</v>
      </c>
      <c r="I62" s="93">
        <f t="shared" ref="I62:I67" si="35">C62+G62</f>
        <v>6.6503257775922753E-2</v>
      </c>
    </row>
    <row r="63" spans="2:9" x14ac:dyDescent="0.25">
      <c r="B63" s="116" t="str">
        <f t="shared" si="31"/>
        <v>25- 29</v>
      </c>
      <c r="C63" s="216">
        <f t="shared" si="32"/>
        <v>8.0664294187425864E-2</v>
      </c>
      <c r="D63" s="217">
        <v>68</v>
      </c>
      <c r="E63" s="217">
        <v>843</v>
      </c>
      <c r="F63" s="217">
        <v>0</v>
      </c>
      <c r="G63" s="93">
        <f t="shared" si="33"/>
        <v>1.8382815850732381E-2</v>
      </c>
      <c r="H63" s="93">
        <f t="shared" si="34"/>
        <v>6.228147833669348E-2</v>
      </c>
      <c r="I63" s="93">
        <f t="shared" si="35"/>
        <v>9.9047110038158248E-2</v>
      </c>
    </row>
    <row r="64" spans="2:9" x14ac:dyDescent="0.25">
      <c r="B64" s="116" t="str">
        <f t="shared" si="31"/>
        <v>30 - 34</v>
      </c>
      <c r="C64" s="216">
        <f t="shared" si="32"/>
        <v>0.11966987620357634</v>
      </c>
      <c r="D64" s="217">
        <v>87</v>
      </c>
      <c r="E64" s="217">
        <v>727</v>
      </c>
      <c r="F64" s="217">
        <v>0</v>
      </c>
      <c r="G64" s="93">
        <f t="shared" si="33"/>
        <v>2.3593701905974349E-2</v>
      </c>
      <c r="H64" s="93">
        <f t="shared" si="34"/>
        <v>9.6076174297601999E-2</v>
      </c>
      <c r="I64" s="93">
        <f t="shared" si="35"/>
        <v>0.1432635781095507</v>
      </c>
    </row>
    <row r="65" spans="2:9" x14ac:dyDescent="0.25">
      <c r="B65" s="116" t="str">
        <f t="shared" si="31"/>
        <v>35- 39</v>
      </c>
      <c r="C65" s="216">
        <f t="shared" si="32"/>
        <v>0.10280373831775701</v>
      </c>
      <c r="D65" s="217">
        <v>55</v>
      </c>
      <c r="E65" s="217">
        <v>535</v>
      </c>
      <c r="F65" s="217">
        <v>0</v>
      </c>
      <c r="G65" s="93">
        <f t="shared" si="33"/>
        <v>2.5734716091490265E-2</v>
      </c>
      <c r="H65" s="93">
        <f t="shared" si="34"/>
        <v>7.7069022226266742E-2</v>
      </c>
      <c r="I65" s="93">
        <f t="shared" si="35"/>
        <v>0.12853845440924727</v>
      </c>
    </row>
    <row r="66" spans="2:9" x14ac:dyDescent="0.25">
      <c r="B66" s="117" t="str">
        <f t="shared" si="31"/>
        <v>40 - 44</v>
      </c>
      <c r="C66" s="218">
        <f t="shared" si="32"/>
        <v>0.13008130081300814</v>
      </c>
      <c r="D66" s="219">
        <v>48</v>
      </c>
      <c r="E66" s="219">
        <v>369</v>
      </c>
      <c r="F66" s="219">
        <v>0</v>
      </c>
      <c r="G66" s="94">
        <f t="shared" si="33"/>
        <v>3.4322718360082972E-2</v>
      </c>
      <c r="H66" s="94">
        <f t="shared" si="34"/>
        <v>9.5758582452925178E-2</v>
      </c>
      <c r="I66" s="94">
        <f t="shared" si="35"/>
        <v>0.16440401917309111</v>
      </c>
    </row>
    <row r="67" spans="2:9" x14ac:dyDescent="0.25">
      <c r="B67" s="121" t="s">
        <v>57</v>
      </c>
      <c r="C67" s="72">
        <f>SUMPRODUCT(C61:C66,E61:E66)/SUM(E61:E66)</f>
        <v>7.3823940381928271E-2</v>
      </c>
      <c r="D67" s="68">
        <f>SUM(D61:D66)</f>
        <v>317</v>
      </c>
      <c r="E67" s="68">
        <f>SUM(E61:E66)</f>
        <v>4294</v>
      </c>
      <c r="F67" s="68">
        <f>SUM(F61:F66)</f>
        <v>0</v>
      </c>
      <c r="G67" s="93">
        <f t="shared" si="33"/>
        <v>7.8210030899681492E-3</v>
      </c>
      <c r="H67" s="93">
        <f t="shared" si="34"/>
        <v>6.600293729196012E-2</v>
      </c>
      <c r="I67" s="93">
        <f t="shared" si="35"/>
        <v>8.1644943471896422E-2</v>
      </c>
    </row>
    <row r="71" spans="2:9" x14ac:dyDescent="0.25">
      <c r="B71" s="112" t="s">
        <v>95</v>
      </c>
      <c r="C71" s="27"/>
      <c r="D71" s="27"/>
      <c r="E71" s="129">
        <f>$C$80^2*($C$80+1)</f>
        <v>185128025700</v>
      </c>
      <c r="F71" s="27"/>
      <c r="G71" s="27"/>
    </row>
    <row r="72" spans="2:9" x14ac:dyDescent="0.25">
      <c r="B72" s="122" t="s">
        <v>96</v>
      </c>
      <c r="C72" s="123" t="s">
        <v>93</v>
      </c>
      <c r="D72" s="95" t="s">
        <v>90</v>
      </c>
      <c r="E72" s="95" t="s">
        <v>101</v>
      </c>
      <c r="F72" s="95" t="s">
        <v>65</v>
      </c>
      <c r="G72" s="95" t="s">
        <v>66</v>
      </c>
    </row>
    <row r="73" spans="2:9" x14ac:dyDescent="0.25">
      <c r="B73" s="23" t="s">
        <v>97</v>
      </c>
      <c r="C73" s="220">
        <v>1120</v>
      </c>
      <c r="D73" s="221">
        <f>C73/$C$80</f>
        <v>0.19652570626425689</v>
      </c>
      <c r="E73" s="222"/>
      <c r="F73" s="222"/>
      <c r="G73" s="222"/>
    </row>
    <row r="74" spans="2:9" x14ac:dyDescent="0.25">
      <c r="B74" s="23" t="s">
        <v>11</v>
      </c>
      <c r="C74" s="223">
        <v>1176</v>
      </c>
      <c r="D74" s="224">
        <f t="shared" ref="D74:D79" si="36">C74/$C$80</f>
        <v>0.20635199157746972</v>
      </c>
      <c r="E74" s="225"/>
      <c r="F74" s="225"/>
      <c r="G74" s="225"/>
    </row>
    <row r="75" spans="2:9" x14ac:dyDescent="0.25">
      <c r="B75" s="23" t="s">
        <v>51</v>
      </c>
      <c r="C75" s="223">
        <v>2185</v>
      </c>
      <c r="D75" s="224">
        <f t="shared" si="36"/>
        <v>0.38340059659589404</v>
      </c>
      <c r="E75" s="225"/>
      <c r="F75" s="225"/>
      <c r="G75" s="225"/>
    </row>
    <row r="76" spans="2:9" x14ac:dyDescent="0.25">
      <c r="B76" s="23" t="s">
        <v>52</v>
      </c>
      <c r="C76" s="223">
        <v>700</v>
      </c>
      <c r="D76" s="224">
        <f t="shared" si="36"/>
        <v>0.12282856641516056</v>
      </c>
      <c r="E76" s="225"/>
      <c r="F76" s="225"/>
      <c r="G76" s="225"/>
    </row>
    <row r="77" spans="2:9" x14ac:dyDescent="0.25">
      <c r="B77" s="23" t="s">
        <v>13</v>
      </c>
      <c r="C77" s="223">
        <v>241</v>
      </c>
      <c r="D77" s="224">
        <f t="shared" si="36"/>
        <v>4.228812072293385E-2</v>
      </c>
      <c r="E77" s="225"/>
      <c r="F77" s="225"/>
      <c r="G77" s="225"/>
    </row>
    <row r="78" spans="2:9" x14ac:dyDescent="0.25">
      <c r="B78" s="23" t="s">
        <v>58</v>
      </c>
      <c r="C78" s="223">
        <v>249</v>
      </c>
      <c r="D78" s="224">
        <f t="shared" si="36"/>
        <v>4.3691875767678537E-2</v>
      </c>
      <c r="E78" s="225"/>
      <c r="F78" s="225"/>
      <c r="G78" s="225"/>
    </row>
    <row r="79" spans="2:9" ht="60" x14ac:dyDescent="0.25">
      <c r="B79" s="153" t="s">
        <v>98</v>
      </c>
      <c r="C79" s="219">
        <v>28</v>
      </c>
      <c r="D79" s="218">
        <f t="shared" si="36"/>
        <v>4.9131426566064226E-3</v>
      </c>
      <c r="E79" s="226"/>
      <c r="F79" s="226"/>
      <c r="G79" s="226"/>
    </row>
    <row r="80" spans="2:9" x14ac:dyDescent="0.25">
      <c r="B80" s="121" t="s">
        <v>57</v>
      </c>
      <c r="C80" s="100">
        <f>SUM(C73:C79)</f>
        <v>5699</v>
      </c>
      <c r="D80" s="72">
        <f>SUM(D73:D79)</f>
        <v>1</v>
      </c>
    </row>
  </sheetData>
  <mergeCells count="2">
    <mergeCell ref="B14:G14"/>
    <mergeCell ref="B2:G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79998168889431442"/>
  </sheetPr>
  <dimension ref="A1:O53"/>
  <sheetViews>
    <sheetView workbookViewId="0">
      <selection activeCell="C27" sqref="C27"/>
    </sheetView>
  </sheetViews>
  <sheetFormatPr defaultRowHeight="15" x14ac:dyDescent="0.25"/>
  <cols>
    <col min="1" max="1" width="20.28515625" style="99" customWidth="1"/>
    <col min="2" max="2" width="18.85546875" customWidth="1"/>
    <col min="3" max="3" width="12.5703125" customWidth="1"/>
    <col min="4" max="4" width="18.140625" customWidth="1"/>
    <col min="5" max="5" width="15" customWidth="1"/>
    <col min="6" max="6" width="12.7109375" customWidth="1"/>
  </cols>
  <sheetData>
    <row r="1" spans="1:15" s="114" customFormat="1" x14ac:dyDescent="0.25"/>
    <row r="2" spans="1:15" x14ac:dyDescent="0.25">
      <c r="A2" s="49" t="s">
        <v>103</v>
      </c>
    </row>
    <row r="3" spans="1:15" x14ac:dyDescent="0.25">
      <c r="C3" s="168" t="s">
        <v>59</v>
      </c>
      <c r="D3" s="168" t="s">
        <v>60</v>
      </c>
      <c r="E3" s="168" t="s">
        <v>61</v>
      </c>
      <c r="F3" s="168" t="s">
        <v>62</v>
      </c>
    </row>
    <row r="4" spans="1:15" s="114" customFormat="1" x14ac:dyDescent="0.25">
      <c r="A4" s="114" t="s">
        <v>97</v>
      </c>
      <c r="B4" s="6" t="s">
        <v>16</v>
      </c>
      <c r="C4" s="100">
        <v>3.5833333000000001</v>
      </c>
      <c r="D4" s="100">
        <v>18.912966999999998</v>
      </c>
      <c r="E4" s="7">
        <f t="shared" ref="E4:E9" si="0">D4-1</f>
        <v>17.912966999999998</v>
      </c>
      <c r="F4" s="7">
        <f t="shared" ref="F4:F9" si="1">C4/E4</f>
        <v>0.20004130527343686</v>
      </c>
      <c r="H4"/>
      <c r="I4"/>
      <c r="J4"/>
      <c r="K4"/>
      <c r="L4"/>
      <c r="M4"/>
    </row>
    <row r="5" spans="1:15" s="114" customFormat="1" x14ac:dyDescent="0.25">
      <c r="B5" s="6" t="s">
        <v>17</v>
      </c>
      <c r="C5" s="100">
        <v>6.3870968000000001</v>
      </c>
      <c r="D5" s="100">
        <v>14.817126</v>
      </c>
      <c r="E5" s="7">
        <f t="shared" si="0"/>
        <v>13.817126</v>
      </c>
      <c r="F5" s="7">
        <f t="shared" si="1"/>
        <v>0.46225943079624521</v>
      </c>
      <c r="H5"/>
      <c r="I5"/>
      <c r="J5"/>
      <c r="K5"/>
      <c r="L5"/>
      <c r="M5"/>
    </row>
    <row r="6" spans="1:15" s="114" customFormat="1" x14ac:dyDescent="0.25">
      <c r="B6" s="6" t="s">
        <v>18</v>
      </c>
      <c r="C6" s="100">
        <v>6.5565217000000002</v>
      </c>
      <c r="D6" s="100">
        <v>13.521682</v>
      </c>
      <c r="E6" s="7">
        <f t="shared" si="0"/>
        <v>12.521682</v>
      </c>
      <c r="F6" s="7">
        <f t="shared" si="1"/>
        <v>0.52361349697269111</v>
      </c>
      <c r="H6"/>
      <c r="I6"/>
      <c r="J6"/>
      <c r="K6"/>
      <c r="L6"/>
      <c r="M6"/>
    </row>
    <row r="7" spans="1:15" s="114" customFormat="1" x14ac:dyDescent="0.25">
      <c r="B7" s="6" t="s">
        <v>41</v>
      </c>
      <c r="C7" s="100">
        <v>7.1618256999999996</v>
      </c>
      <c r="D7" s="100">
        <v>10.420786</v>
      </c>
      <c r="E7" s="7">
        <f t="shared" si="0"/>
        <v>9.4207859999999997</v>
      </c>
      <c r="F7" s="7">
        <f t="shared" si="1"/>
        <v>0.76021530475270316</v>
      </c>
      <c r="H7"/>
      <c r="I7"/>
      <c r="J7"/>
      <c r="K7"/>
      <c r="L7"/>
      <c r="M7"/>
      <c r="N7"/>
      <c r="O7"/>
    </row>
    <row r="8" spans="1:15" s="114" customFormat="1" x14ac:dyDescent="0.25">
      <c r="B8" s="6" t="s">
        <v>19</v>
      </c>
      <c r="C8" s="125">
        <v>5.9262820999999999</v>
      </c>
      <c r="D8" s="125">
        <v>9.7536287999999995</v>
      </c>
      <c r="E8" s="7">
        <f t="shared" si="0"/>
        <v>8.7536287999999995</v>
      </c>
      <c r="F8" s="7">
        <f t="shared" si="1"/>
        <v>0.67700861384480915</v>
      </c>
      <c r="H8"/>
      <c r="I8"/>
      <c r="J8"/>
      <c r="K8"/>
      <c r="L8"/>
      <c r="M8"/>
      <c r="N8"/>
      <c r="O8"/>
    </row>
    <row r="9" spans="1:15" s="114" customFormat="1" x14ac:dyDescent="0.25">
      <c r="A9" s="27"/>
      <c r="B9" s="27" t="s">
        <v>20</v>
      </c>
      <c r="C9" s="54">
        <v>5.2313432999999998</v>
      </c>
      <c r="D9" s="54">
        <v>8.5516453000000006</v>
      </c>
      <c r="E9" s="28">
        <f t="shared" si="0"/>
        <v>7.5516453000000006</v>
      </c>
      <c r="F9" s="28">
        <f t="shared" si="1"/>
        <v>0.69274218957291323</v>
      </c>
      <c r="H9"/>
      <c r="I9"/>
      <c r="J9"/>
      <c r="K9"/>
      <c r="L9"/>
      <c r="M9"/>
      <c r="N9"/>
      <c r="O9"/>
    </row>
    <row r="10" spans="1:15" x14ac:dyDescent="0.25">
      <c r="A10" s="6" t="s">
        <v>51</v>
      </c>
      <c r="B10" s="6" t="s">
        <v>16</v>
      </c>
      <c r="C10" s="7">
        <v>4.9159663</v>
      </c>
      <c r="D10" s="7">
        <v>7.6774937999999997</v>
      </c>
      <c r="E10" s="7">
        <f>D10-1</f>
        <v>6.6774937999999997</v>
      </c>
      <c r="F10" s="7">
        <f>C10/E10</f>
        <v>0.73619930579344006</v>
      </c>
    </row>
    <row r="11" spans="1:15" x14ac:dyDescent="0.25">
      <c r="A11" s="6"/>
      <c r="B11" s="6" t="s">
        <v>17</v>
      </c>
      <c r="C11" s="97">
        <v>7.0861057000000001</v>
      </c>
      <c r="D11" s="97">
        <v>8.4685372999999995</v>
      </c>
      <c r="E11" s="7">
        <f t="shared" ref="E11:E23" si="2">D11-1</f>
        <v>7.4685372999999995</v>
      </c>
      <c r="F11" s="7">
        <f t="shared" ref="F11:F23" si="3">C11/E11</f>
        <v>0.94879431076818754</v>
      </c>
    </row>
    <row r="12" spans="1:15" x14ac:dyDescent="0.25">
      <c r="A12" s="6"/>
      <c r="B12" s="6" t="s">
        <v>18</v>
      </c>
      <c r="C12" s="97">
        <v>6.6072797000000003</v>
      </c>
      <c r="D12" s="97">
        <v>6.7579789000000003</v>
      </c>
      <c r="E12" s="7">
        <f t="shared" si="2"/>
        <v>5.7579789000000003</v>
      </c>
      <c r="F12" s="7">
        <f t="shared" si="3"/>
        <v>1.1474998110882275</v>
      </c>
    </row>
    <row r="13" spans="1:15" x14ac:dyDescent="0.25">
      <c r="A13" s="6"/>
      <c r="B13" s="6" t="s">
        <v>41</v>
      </c>
      <c r="C13" s="97">
        <v>6.0186047</v>
      </c>
      <c r="D13" s="97">
        <v>7.0890725999999997</v>
      </c>
      <c r="E13" s="7">
        <f t="shared" si="2"/>
        <v>6.0890725999999997</v>
      </c>
      <c r="F13" s="7">
        <f t="shared" si="3"/>
        <v>0.98842715391503133</v>
      </c>
    </row>
    <row r="14" spans="1:15" x14ac:dyDescent="0.25">
      <c r="A14" s="6"/>
      <c r="B14" s="6" t="s">
        <v>19</v>
      </c>
      <c r="C14" s="97">
        <v>5.9523808999999996</v>
      </c>
      <c r="D14" s="97">
        <v>5.2743506</v>
      </c>
      <c r="E14" s="97">
        <f t="shared" si="2"/>
        <v>4.2743506</v>
      </c>
      <c r="F14" s="97">
        <f t="shared" si="3"/>
        <v>1.3925813432337533</v>
      </c>
    </row>
    <row r="15" spans="1:15" x14ac:dyDescent="0.25">
      <c r="A15" s="27"/>
      <c r="B15" s="27" t="s">
        <v>20</v>
      </c>
      <c r="C15" s="169">
        <v>4.9767441999999997</v>
      </c>
      <c r="D15" s="169">
        <v>4.3751724999999997</v>
      </c>
      <c r="E15" s="28">
        <f t="shared" si="2"/>
        <v>3.3751724999999997</v>
      </c>
      <c r="F15" s="28">
        <f t="shared" si="3"/>
        <v>1.4745155099480101</v>
      </c>
    </row>
    <row r="16" spans="1:15" x14ac:dyDescent="0.25">
      <c r="A16" s="103" t="s">
        <v>52</v>
      </c>
      <c r="B16" s="103" t="s">
        <v>16</v>
      </c>
      <c r="C16" s="97">
        <v>0.77981650000000002</v>
      </c>
      <c r="D16" s="97">
        <v>6.7858499999999999</v>
      </c>
      <c r="E16" s="7">
        <f t="shared" si="2"/>
        <v>5.7858499999999999</v>
      </c>
      <c r="F16" s="7">
        <f t="shared" si="3"/>
        <v>0.13477993726073093</v>
      </c>
    </row>
    <row r="17" spans="1:14" x14ac:dyDescent="0.25">
      <c r="A17" s="6"/>
      <c r="B17" s="6" t="s">
        <v>17</v>
      </c>
      <c r="C17" s="97">
        <v>3</v>
      </c>
      <c r="D17" s="97">
        <v>16.188761</v>
      </c>
      <c r="E17" s="7">
        <f t="shared" si="2"/>
        <v>15.188761</v>
      </c>
      <c r="F17" s="7">
        <f t="shared" si="3"/>
        <v>0.19751446480723478</v>
      </c>
    </row>
    <row r="18" spans="1:14" x14ac:dyDescent="0.25">
      <c r="A18" s="6"/>
      <c r="B18" s="6" t="s">
        <v>18</v>
      </c>
      <c r="C18" s="97">
        <v>2.9776118999999999</v>
      </c>
      <c r="D18" s="97">
        <v>14.571831</v>
      </c>
      <c r="E18" s="7">
        <f t="shared" si="2"/>
        <v>13.571831</v>
      </c>
      <c r="F18" s="7">
        <f t="shared" si="3"/>
        <v>0.21939647642237808</v>
      </c>
    </row>
    <row r="19" spans="1:14" x14ac:dyDescent="0.25">
      <c r="A19" s="6"/>
      <c r="B19" s="6" t="s">
        <v>41</v>
      </c>
      <c r="C19" s="97">
        <v>1.7876711999999999</v>
      </c>
      <c r="D19" s="97">
        <v>7.5164344999999999</v>
      </c>
      <c r="E19" s="7">
        <f t="shared" si="2"/>
        <v>6.5164344999999999</v>
      </c>
      <c r="F19" s="7">
        <f t="shared" si="3"/>
        <v>0.27433271983321555</v>
      </c>
    </row>
    <row r="20" spans="1:14" x14ac:dyDescent="0.25">
      <c r="A20" s="6"/>
      <c r="B20" s="6" t="s">
        <v>19</v>
      </c>
      <c r="C20" s="97">
        <v>1.8543689000000001</v>
      </c>
      <c r="D20" s="97">
        <v>6.2599292000000002</v>
      </c>
      <c r="E20" s="7">
        <f t="shared" si="2"/>
        <v>5.2599292000000002</v>
      </c>
      <c r="F20" s="7">
        <f t="shared" si="3"/>
        <v>0.35254636127041405</v>
      </c>
      <c r="I20" s="51"/>
    </row>
    <row r="21" spans="1:14" x14ac:dyDescent="0.25">
      <c r="A21" s="27"/>
      <c r="B21" s="27" t="s">
        <v>20</v>
      </c>
      <c r="C21" s="169">
        <v>2.3943661999999999</v>
      </c>
      <c r="D21" s="169">
        <v>6.8252490999999997</v>
      </c>
      <c r="E21" s="28">
        <f t="shared" si="2"/>
        <v>5.8252490999999997</v>
      </c>
      <c r="F21" s="28">
        <f t="shared" si="3"/>
        <v>0.41103241404732377</v>
      </c>
    </row>
    <row r="22" spans="1:14" x14ac:dyDescent="0.25">
      <c r="A22" s="104" t="s">
        <v>13</v>
      </c>
      <c r="B22" s="105"/>
      <c r="C22" s="45">
        <v>8.6540084000000004</v>
      </c>
      <c r="D22" s="45">
        <v>10.528026000000001</v>
      </c>
      <c r="E22" s="175">
        <f t="shared" si="2"/>
        <v>9.5280260000000006</v>
      </c>
      <c r="F22" s="175">
        <f t="shared" si="3"/>
        <v>0.90826876417003899</v>
      </c>
    </row>
    <row r="23" spans="1:14" x14ac:dyDescent="0.25">
      <c r="A23" s="106" t="s">
        <v>58</v>
      </c>
      <c r="B23" s="27"/>
      <c r="C23" s="169">
        <v>4.2213114999999997</v>
      </c>
      <c r="D23" s="174">
        <v>7.4150431000000001</v>
      </c>
      <c r="E23" s="175">
        <f t="shared" si="2"/>
        <v>6.4150431000000001</v>
      </c>
      <c r="F23" s="175">
        <f t="shared" si="3"/>
        <v>0.65803322506126261</v>
      </c>
    </row>
    <row r="24" spans="1:14" ht="15.75" customHeight="1" x14ac:dyDescent="0.25"/>
    <row r="25" spans="1:14" x14ac:dyDescent="0.25">
      <c r="A25" s="170" t="s">
        <v>104</v>
      </c>
      <c r="B25" s="51"/>
      <c r="C25" s="51"/>
      <c r="D25" s="51"/>
      <c r="E25" s="51"/>
      <c r="F25" s="51"/>
    </row>
    <row r="26" spans="1:14" x14ac:dyDescent="0.25">
      <c r="A26" s="51"/>
      <c r="B26" s="51"/>
      <c r="C26" s="167" t="s">
        <v>59</v>
      </c>
      <c r="D26" s="167" t="s">
        <v>60</v>
      </c>
      <c r="E26" s="167" t="s">
        <v>61</v>
      </c>
      <c r="F26" s="167" t="s">
        <v>62</v>
      </c>
    </row>
    <row r="27" spans="1:14" s="114" customFormat="1" x14ac:dyDescent="0.25">
      <c r="A27" s="19" t="s">
        <v>97</v>
      </c>
      <c r="B27" s="97" t="s">
        <v>16</v>
      </c>
      <c r="C27" s="79">
        <v>2.0833333000000001</v>
      </c>
      <c r="D27" s="79">
        <v>23.194682</v>
      </c>
      <c r="E27" s="155">
        <f t="shared" ref="E27:E32" si="4">D27-1</f>
        <v>22.194682</v>
      </c>
      <c r="F27" s="97">
        <f t="shared" ref="F27:F32" si="5">C27/E27</f>
        <v>9.3866327978927563E-2</v>
      </c>
      <c r="H27"/>
      <c r="I27"/>
      <c r="J27"/>
      <c r="K27"/>
      <c r="L27"/>
      <c r="M27"/>
      <c r="N27"/>
    </row>
    <row r="28" spans="1:14" s="114" customFormat="1" x14ac:dyDescent="0.25">
      <c r="A28" s="19"/>
      <c r="B28" s="97" t="s">
        <v>17</v>
      </c>
      <c r="C28" s="79">
        <v>3.8387096999999999</v>
      </c>
      <c r="D28" s="79">
        <v>12.850759</v>
      </c>
      <c r="E28" s="155">
        <f t="shared" si="4"/>
        <v>11.850759</v>
      </c>
      <c r="F28" s="97">
        <f t="shared" si="5"/>
        <v>0.32392099949041236</v>
      </c>
      <c r="H28"/>
      <c r="I28"/>
      <c r="J28"/>
      <c r="K28"/>
      <c r="L28"/>
      <c r="M28"/>
      <c r="N28"/>
    </row>
    <row r="29" spans="1:14" s="114" customFormat="1" x14ac:dyDescent="0.25">
      <c r="A29" s="19"/>
      <c r="B29" s="97" t="s">
        <v>18</v>
      </c>
      <c r="C29" s="79">
        <v>3.6034483000000002</v>
      </c>
      <c r="D29" s="79">
        <v>10.402309000000001</v>
      </c>
      <c r="E29" s="155">
        <f t="shared" si="4"/>
        <v>9.4023090000000007</v>
      </c>
      <c r="F29" s="97">
        <f t="shared" si="5"/>
        <v>0.38325142260268197</v>
      </c>
      <c r="H29"/>
      <c r="I29"/>
      <c r="J29"/>
      <c r="K29"/>
      <c r="L29"/>
      <c r="M29"/>
      <c r="N29"/>
    </row>
    <row r="30" spans="1:14" s="114" customFormat="1" x14ac:dyDescent="0.25">
      <c r="A30" s="19"/>
      <c r="B30" s="97" t="s">
        <v>41</v>
      </c>
      <c r="C30" s="79">
        <v>3.677686</v>
      </c>
      <c r="D30" s="79">
        <v>10.533436</v>
      </c>
      <c r="E30" s="155">
        <f t="shared" si="4"/>
        <v>9.533436</v>
      </c>
      <c r="F30" s="97">
        <f t="shared" si="5"/>
        <v>0.38576710432628908</v>
      </c>
      <c r="H30"/>
      <c r="I30"/>
      <c r="J30"/>
      <c r="K30"/>
      <c r="L30"/>
      <c r="M30"/>
      <c r="N30"/>
    </row>
    <row r="31" spans="1:14" s="114" customFormat="1" x14ac:dyDescent="0.25">
      <c r="A31" s="19"/>
      <c r="B31" s="97" t="s">
        <v>19</v>
      </c>
      <c r="C31" s="79">
        <v>3.8076922999999998</v>
      </c>
      <c r="D31" s="79">
        <v>11.07202</v>
      </c>
      <c r="E31" s="155">
        <f t="shared" si="4"/>
        <v>10.07202</v>
      </c>
      <c r="F31" s="97">
        <f t="shared" si="5"/>
        <v>0.37804653882736527</v>
      </c>
      <c r="H31"/>
      <c r="I31"/>
      <c r="J31"/>
      <c r="K31"/>
      <c r="L31"/>
      <c r="M31"/>
      <c r="N31"/>
    </row>
    <row r="32" spans="1:14" s="114" customFormat="1" x14ac:dyDescent="0.25">
      <c r="A32" s="52"/>
      <c r="B32" s="169" t="s">
        <v>20</v>
      </c>
      <c r="C32" s="109">
        <v>4.3855721000000001</v>
      </c>
      <c r="D32" s="109">
        <v>11.193866</v>
      </c>
      <c r="E32" s="169">
        <f t="shared" si="4"/>
        <v>10.193866</v>
      </c>
      <c r="F32" s="169">
        <f t="shared" si="5"/>
        <v>0.43021676957495814</v>
      </c>
      <c r="H32"/>
      <c r="I32"/>
      <c r="J32"/>
      <c r="K32"/>
      <c r="L32"/>
      <c r="M32"/>
      <c r="N32"/>
    </row>
    <row r="33" spans="1:14" x14ac:dyDescent="0.25">
      <c r="A33" s="19" t="s">
        <v>11</v>
      </c>
      <c r="B33" s="79" t="s">
        <v>16</v>
      </c>
      <c r="C33" s="155">
        <v>0.60162599999999999</v>
      </c>
      <c r="D33" s="155">
        <v>4.7767707000000001</v>
      </c>
      <c r="E33" s="155">
        <f>D33-1</f>
        <v>3.7767707000000001</v>
      </c>
      <c r="F33" s="97">
        <f>C33/E33</f>
        <v>0.15929640631876327</v>
      </c>
    </row>
    <row r="34" spans="1:14" x14ac:dyDescent="0.25">
      <c r="A34" s="19"/>
      <c r="B34" s="79" t="s">
        <v>17</v>
      </c>
      <c r="C34" s="155">
        <v>2.9488636000000001</v>
      </c>
      <c r="D34" s="155">
        <v>8.5440939999999994</v>
      </c>
      <c r="E34" s="155">
        <f t="shared" ref="E34:E52" si="6">D34-1</f>
        <v>7.5440939999999994</v>
      </c>
      <c r="F34" s="97">
        <f t="shared" ref="F34:F52" si="7">C34/E34</f>
        <v>0.39088372970962454</v>
      </c>
    </row>
    <row r="35" spans="1:14" x14ac:dyDescent="0.25">
      <c r="A35" s="19"/>
      <c r="B35" s="79" t="s">
        <v>18</v>
      </c>
      <c r="C35" s="155">
        <v>3.3969466000000001</v>
      </c>
      <c r="D35" s="155">
        <v>9.6615032999999997</v>
      </c>
      <c r="E35" s="155">
        <f t="shared" si="6"/>
        <v>8.6615032999999997</v>
      </c>
      <c r="F35" s="97">
        <f t="shared" si="7"/>
        <v>0.39218903258975846</v>
      </c>
    </row>
    <row r="36" spans="1:14" x14ac:dyDescent="0.25">
      <c r="A36" s="19"/>
      <c r="B36" s="79" t="s">
        <v>41</v>
      </c>
      <c r="C36" s="155">
        <v>4.8</v>
      </c>
      <c r="D36" s="155">
        <v>15.816611999999999</v>
      </c>
      <c r="E36" s="155">
        <f t="shared" si="6"/>
        <v>14.816611999999999</v>
      </c>
      <c r="F36" s="97">
        <f t="shared" si="7"/>
        <v>0.32396070032744329</v>
      </c>
    </row>
    <row r="37" spans="1:14" s="114" customFormat="1" x14ac:dyDescent="0.25">
      <c r="A37" s="19"/>
      <c r="B37" s="79" t="s">
        <v>19</v>
      </c>
      <c r="C37" s="155">
        <v>4.5813952999999996</v>
      </c>
      <c r="D37" s="155">
        <v>14.971477</v>
      </c>
      <c r="E37" s="155">
        <f t="shared" si="6"/>
        <v>13.971477</v>
      </c>
      <c r="F37" s="97">
        <f t="shared" si="7"/>
        <v>0.32791059241624915</v>
      </c>
      <c r="I37"/>
      <c r="J37"/>
      <c r="K37"/>
      <c r="L37"/>
      <c r="M37"/>
      <c r="N37"/>
    </row>
    <row r="38" spans="1:14" x14ac:dyDescent="0.25">
      <c r="A38" s="52"/>
      <c r="B38" s="109" t="s">
        <v>20</v>
      </c>
      <c r="C38" s="169">
        <v>4.3205128000000004</v>
      </c>
      <c r="D38" s="169">
        <v>18.192360000000001</v>
      </c>
      <c r="E38" s="169">
        <f t="shared" si="6"/>
        <v>17.192360000000001</v>
      </c>
      <c r="F38" s="169">
        <f t="shared" si="7"/>
        <v>0.25130423048377304</v>
      </c>
    </row>
    <row r="39" spans="1:14" x14ac:dyDescent="0.25">
      <c r="A39" s="19" t="s">
        <v>51</v>
      </c>
      <c r="B39" s="79" t="s">
        <v>16</v>
      </c>
      <c r="C39" s="155">
        <v>3.3502109999999998</v>
      </c>
      <c r="D39" s="155">
        <v>8.7424090000000003</v>
      </c>
      <c r="E39" s="97">
        <f t="shared" si="6"/>
        <v>7.7424090000000003</v>
      </c>
      <c r="F39" s="97">
        <f t="shared" si="7"/>
        <v>0.43270912192833</v>
      </c>
    </row>
    <row r="40" spans="1:14" x14ac:dyDescent="0.25">
      <c r="A40" s="51"/>
      <c r="B40" s="79" t="s">
        <v>17</v>
      </c>
      <c r="C40" s="155">
        <v>5.0489236999999996</v>
      </c>
      <c r="D40" s="155">
        <v>8.2676183000000005</v>
      </c>
      <c r="E40" s="97">
        <f t="shared" si="6"/>
        <v>7.2676183000000005</v>
      </c>
      <c r="F40" s="97">
        <f t="shared" si="7"/>
        <v>0.69471503477280849</v>
      </c>
    </row>
    <row r="41" spans="1:14" x14ac:dyDescent="0.25">
      <c r="A41" s="51"/>
      <c r="B41" s="79" t="s">
        <v>18</v>
      </c>
      <c r="C41" s="155">
        <v>5.2057691999999998</v>
      </c>
      <c r="D41" s="155">
        <v>10.557308000000001</v>
      </c>
      <c r="E41" s="97">
        <f t="shared" si="6"/>
        <v>9.5573080000000008</v>
      </c>
      <c r="F41" s="97">
        <f t="shared" si="7"/>
        <v>0.54468990640460679</v>
      </c>
    </row>
    <row r="42" spans="1:14" x14ac:dyDescent="0.25">
      <c r="A42" s="51"/>
      <c r="B42" s="79" t="s">
        <v>41</v>
      </c>
      <c r="C42" s="155">
        <v>5.0578703999999997</v>
      </c>
      <c r="D42" s="155">
        <v>10.367089999999999</v>
      </c>
      <c r="E42" s="97">
        <f t="shared" si="6"/>
        <v>9.3670899999999993</v>
      </c>
      <c r="F42" s="97">
        <f t="shared" si="7"/>
        <v>0.53996175973541405</v>
      </c>
    </row>
    <row r="43" spans="1:14" s="114" customFormat="1" x14ac:dyDescent="0.25">
      <c r="A43" s="51"/>
      <c r="B43" s="79" t="s">
        <v>19</v>
      </c>
      <c r="C43" s="155">
        <v>5.0782312999999997</v>
      </c>
      <c r="D43" s="155">
        <v>12.723996</v>
      </c>
      <c r="E43" s="97">
        <f t="shared" si="6"/>
        <v>11.723996</v>
      </c>
      <c r="F43" s="97">
        <f t="shared" si="7"/>
        <v>0.43314850158597801</v>
      </c>
    </row>
    <row r="44" spans="1:14" x14ac:dyDescent="0.25">
      <c r="A44" s="52"/>
      <c r="B44" s="109" t="s">
        <v>20</v>
      </c>
      <c r="C44" s="169">
        <v>4.3448276000000003</v>
      </c>
      <c r="D44" s="97">
        <v>10.822253</v>
      </c>
      <c r="E44" s="97">
        <f t="shared" si="6"/>
        <v>9.8222529999999999</v>
      </c>
      <c r="F44" s="97">
        <f t="shared" si="7"/>
        <v>0.44234531527542614</v>
      </c>
    </row>
    <row r="45" spans="1:14" x14ac:dyDescent="0.25">
      <c r="A45" s="134" t="s">
        <v>52</v>
      </c>
      <c r="B45" s="79" t="s">
        <v>16</v>
      </c>
      <c r="C45" s="155">
        <v>2.6238532000000001</v>
      </c>
      <c r="D45" s="171">
        <v>9.1872067000000008</v>
      </c>
      <c r="E45" s="171">
        <f t="shared" si="6"/>
        <v>8.1872067000000008</v>
      </c>
      <c r="F45" s="171">
        <f t="shared" si="7"/>
        <v>0.32048210044580894</v>
      </c>
    </row>
    <row r="46" spans="1:14" x14ac:dyDescent="0.25">
      <c r="A46" s="51"/>
      <c r="B46" s="79" t="s">
        <v>17</v>
      </c>
      <c r="C46" s="155">
        <v>4.5789473999999997</v>
      </c>
      <c r="D46" s="155">
        <v>12.379429</v>
      </c>
      <c r="E46" s="97">
        <f t="shared" si="6"/>
        <v>11.379429</v>
      </c>
      <c r="F46" s="97">
        <f t="shared" si="7"/>
        <v>0.40238815146172974</v>
      </c>
    </row>
    <row r="47" spans="1:14" s="114" customFormat="1" x14ac:dyDescent="0.25">
      <c r="A47" s="51"/>
      <c r="B47" s="79" t="s">
        <v>18</v>
      </c>
      <c r="C47" s="155">
        <v>4.4166667000000004</v>
      </c>
      <c r="D47" s="155">
        <v>10.098144</v>
      </c>
      <c r="E47" s="97">
        <f t="shared" si="6"/>
        <v>9.0981439999999996</v>
      </c>
      <c r="F47" s="97">
        <f t="shared" si="7"/>
        <v>0.48544699886042697</v>
      </c>
    </row>
    <row r="48" spans="1:14" x14ac:dyDescent="0.25">
      <c r="A48" s="51"/>
      <c r="B48" s="79" t="s">
        <v>41</v>
      </c>
      <c r="C48" s="155">
        <v>4.2042254000000003</v>
      </c>
      <c r="D48" s="155">
        <v>13.541912</v>
      </c>
      <c r="E48" s="97">
        <f t="shared" si="6"/>
        <v>12.541912</v>
      </c>
      <c r="F48" s="19">
        <f t="shared" si="7"/>
        <v>0.3352140726230578</v>
      </c>
    </row>
    <row r="49" spans="1:6" x14ac:dyDescent="0.25">
      <c r="A49" s="51"/>
      <c r="B49" s="79" t="s">
        <v>19</v>
      </c>
      <c r="C49" s="155">
        <v>4.4077669999999998</v>
      </c>
      <c r="D49" s="97">
        <v>16.335581000000001</v>
      </c>
      <c r="E49" s="97">
        <f t="shared" si="6"/>
        <v>15.335581000000001</v>
      </c>
      <c r="F49" s="97">
        <f t="shared" si="7"/>
        <v>0.28742093305757371</v>
      </c>
    </row>
    <row r="50" spans="1:6" x14ac:dyDescent="0.25">
      <c r="A50" s="52"/>
      <c r="B50" s="109" t="s">
        <v>20</v>
      </c>
      <c r="C50" s="169">
        <v>6</v>
      </c>
      <c r="D50" s="169">
        <v>13.979704999999999</v>
      </c>
      <c r="E50" s="169">
        <f t="shared" si="6"/>
        <v>12.979704999999999</v>
      </c>
      <c r="F50" s="169">
        <f t="shared" si="7"/>
        <v>0.46226012070382189</v>
      </c>
    </row>
    <row r="51" spans="1:6" x14ac:dyDescent="0.25">
      <c r="A51" s="172" t="s">
        <v>13</v>
      </c>
      <c r="B51" s="173"/>
      <c r="C51" s="174">
        <v>4.0539418999999999</v>
      </c>
      <c r="D51" s="174">
        <v>9.9255326999999998</v>
      </c>
      <c r="E51" s="169">
        <f t="shared" si="6"/>
        <v>8.9255326999999998</v>
      </c>
      <c r="F51" s="169">
        <f t="shared" si="7"/>
        <v>0.45419607280134661</v>
      </c>
    </row>
    <row r="52" spans="1:6" x14ac:dyDescent="0.25">
      <c r="A52" s="173" t="s">
        <v>58</v>
      </c>
      <c r="B52" s="173"/>
      <c r="C52" s="174">
        <v>0.66396759999999999</v>
      </c>
      <c r="D52" s="174">
        <v>12.752281999999999</v>
      </c>
      <c r="E52" s="169">
        <f t="shared" si="6"/>
        <v>11.752281999999999</v>
      </c>
      <c r="F52" s="169">
        <f t="shared" si="7"/>
        <v>5.6496908430209554E-2</v>
      </c>
    </row>
    <row r="53" spans="1:6" x14ac:dyDescent="0.25">
      <c r="A53" s="51"/>
      <c r="B53" s="51"/>
      <c r="C53" s="51"/>
      <c r="D53" s="155"/>
      <c r="E53" s="51"/>
      <c r="F53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53</vt:i4>
      </vt:variant>
    </vt:vector>
  </HeadingPairs>
  <TitlesOfParts>
    <vt:vector size="61" baseType="lpstr">
      <vt:lpstr>Settings</vt:lpstr>
      <vt:lpstr>Parameters</vt:lpstr>
      <vt:lpstr>Age group transition</vt:lpstr>
      <vt:lpstr>Outcomes</vt:lpstr>
      <vt:lpstr>Scenario Analysis</vt:lpstr>
      <vt:lpstr>Debugging</vt:lpstr>
      <vt:lpstr>Support</vt:lpstr>
      <vt:lpstr>Gamma.Poisson.Calc</vt:lpstr>
      <vt:lpstr>alpha</vt:lpstr>
      <vt:lpstr>averageNumOfSexualEncounters</vt:lpstr>
      <vt:lpstr>baseAEPAccess</vt:lpstr>
      <vt:lpstr>baseAEPComplience</vt:lpstr>
      <vt:lpstr>baseAEPRiskAccess</vt:lpstr>
      <vt:lpstr>baseAEPRiskComplience</vt:lpstr>
      <vt:lpstr>CDCComplianceLevel</vt:lpstr>
      <vt:lpstr>contraceptionData</vt:lpstr>
      <vt:lpstr>deltaT</vt:lpstr>
      <vt:lpstr>effAdjustingFactor</vt:lpstr>
      <vt:lpstr>monthlyDrinks_alpha</vt:lpstr>
      <vt:lpstr>monthlyDrinks_beta</vt:lpstr>
      <vt:lpstr>monthlySexes_alpha</vt:lpstr>
      <vt:lpstr>monthlySexes_beta</vt:lpstr>
      <vt:lpstr>Nonagespecific_AEPest</vt:lpstr>
      <vt:lpstr>percent_contraceptionDecrease</vt:lpstr>
      <vt:lpstr>percent_contraceptionIncrease</vt:lpstr>
      <vt:lpstr>popAgeDistribution</vt:lpstr>
      <vt:lpstr>popSize</vt:lpstr>
      <vt:lpstr>ProbHavingAbortion</vt:lpstr>
      <vt:lpstr>probPregnancyAfterSex</vt:lpstr>
      <vt:lpstr>probSuccessPregnancy</vt:lpstr>
      <vt:lpstr>projectionPeriod</vt:lpstr>
      <vt:lpstr>propMiscarriage</vt:lpstr>
      <vt:lpstr>rangeCDCCompliance</vt:lpstr>
      <vt:lpstr>rangeContraceptiveChange</vt:lpstr>
      <vt:lpstr>ratioSterile</vt:lpstr>
      <vt:lpstr>replications</vt:lpstr>
      <vt:lpstr>sexualBehaviorGroups</vt:lpstr>
      <vt:lpstr>sim_AEPCause</vt:lpstr>
      <vt:lpstr>sim_AEPper1000</vt:lpstr>
      <vt:lpstr>sim_AEPPrevalence</vt:lpstr>
      <vt:lpstr>sim_AEPPrevalenceByAge</vt:lpstr>
      <vt:lpstr>sim_AEPRisk</vt:lpstr>
      <vt:lpstr>sim_AEPRiskTotal</vt:lpstr>
      <vt:lpstr>sim_ageSexDistribution</vt:lpstr>
      <vt:lpstr>sim_percentageDrankByAge</vt:lpstr>
      <vt:lpstr>sim_percentageDrankLastMonth</vt:lpstr>
      <vt:lpstr>sim_percentageHadSex</vt:lpstr>
      <vt:lpstr>sim_percentagePregnant</vt:lpstr>
      <vt:lpstr>sim_proportionInBehaviorGroups</vt:lpstr>
      <vt:lpstr>sim_totalPregnancies</vt:lpstr>
      <vt:lpstr>simAnnualBirthRates</vt:lpstr>
      <vt:lpstr>simUnintendedPreg</vt:lpstr>
      <vt:lpstr>testCell</vt:lpstr>
      <vt:lpstr>tProb10to14</vt:lpstr>
      <vt:lpstr>tProb15to19</vt:lpstr>
      <vt:lpstr>tProb20to24</vt:lpstr>
      <vt:lpstr>tProb25to29</vt:lpstr>
      <vt:lpstr>tProb30to34</vt:lpstr>
      <vt:lpstr>tProb35to39</vt:lpstr>
      <vt:lpstr>tProb40to44</vt:lpstr>
      <vt:lpstr>warmUpPeriod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Yaesoubi</dc:creator>
  <cp:lastModifiedBy>Yaesoubi, Reza</cp:lastModifiedBy>
  <dcterms:created xsi:type="dcterms:W3CDTF">2017-04-29T00:18:41Z</dcterms:created>
  <dcterms:modified xsi:type="dcterms:W3CDTF">2017-09-28T20:14:25Z</dcterms:modified>
</cp:coreProperties>
</file>