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4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y87\Box Sync\Projects\2016 Alcohol-Exposed Pregnancy\FAS Project (Shared)\VBA Model\"/>
    </mc:Choice>
  </mc:AlternateContent>
  <bookViews>
    <workbookView xWindow="0" yWindow="0" windowWidth="28800" windowHeight="11010" tabRatio="710" activeTab="2"/>
  </bookViews>
  <sheets>
    <sheet name="Settings" sheetId="2" r:id="rId1"/>
    <sheet name="Parameters" sheetId="1" r:id="rId2"/>
    <sheet name="Outcomes" sheetId="3" r:id="rId3"/>
    <sheet name="Analysis" sheetId="4" r:id="rId4"/>
    <sheet name="Support" sheetId="6" r:id="rId5"/>
  </sheets>
  <definedNames>
    <definedName name="aep_prev_increas_contra">Outcomes!#REF!</definedName>
    <definedName name="alpha">Settings!$D$9</definedName>
    <definedName name="averageNumOfSexualEncounters">Parameters!$J$101</definedName>
    <definedName name="CDCComplianceLevel">Settings!$D$10</definedName>
    <definedName name="contraceptionData">Parameters!$C$30:$H$37</definedName>
    <definedName name="deltaT">Settings!$D$4</definedName>
    <definedName name="effAdjustingFactor">Parameters!$F$15</definedName>
    <definedName name="monthlyDrinks_alpha">Parameters!$B$46:$I$50</definedName>
    <definedName name="monthlyDrinks_beta">Parameters!$B$55:$I$60</definedName>
    <definedName name="monthlySexes_alpha">Parameters!$B$74:$I$80</definedName>
    <definedName name="monthlySexes_beta">Parameters!$B$84:$I$90</definedName>
    <definedName name="Nonagespecific_AEPest">Outcomes!$AU$8</definedName>
    <definedName name="percent_contraceptionDecrease">Settings!$D$12</definedName>
    <definedName name="percent_contraceptionIncrease">Settings!$D$11</definedName>
    <definedName name="popAgeDistribution">Parameters!$B$5:$D$11</definedName>
    <definedName name="popSize">Settings!$D$7</definedName>
    <definedName name="ProbHavingAbortion">Parameters!$F$14</definedName>
    <definedName name="probPregnancyAfterSex">Parameters!$I$5:$J$11</definedName>
    <definedName name="probSuccessPregnancy">Parameters!$J$12</definedName>
    <definedName name="projectionPeriod">Settings!$D$6</definedName>
    <definedName name="propMiscarriage">Parameters!$L$5:$M$11</definedName>
    <definedName name="ratioSterile">#REF!</definedName>
    <definedName name="replications">Settings!$D$8</definedName>
    <definedName name="sexualBehaviorGroups">Parameters!$C$19:$K$24</definedName>
    <definedName name="sim_AEPCause">Outcomes!$BI$14</definedName>
    <definedName name="sim_AEPPrevalence">Outcomes!$BF$14</definedName>
    <definedName name="sim_AEPPrevalenceByAge">Outcomes!$AY$14</definedName>
    <definedName name="sim_AEPRisk">Outcomes!$AN$14</definedName>
    <definedName name="sim_AEPRiskTotal">Outcomes!$AU$14</definedName>
    <definedName name="sim_ageSexDistribution">Outcomes!$CR$12</definedName>
    <definedName name="sim_percentageDrankByAge">Outcomes!$BX$14</definedName>
    <definedName name="sim_percentageDrankLastMonth">Outcomes!$BP$14</definedName>
    <definedName name="sim_percentageHadSex">Outcomes!$CH$14</definedName>
    <definedName name="sim_percentagePregnant">Outcomes!$AD$14</definedName>
    <definedName name="sim_proportionInBehaviorGroups">Outcomes!$V$14</definedName>
    <definedName name="sim_totalPregnancies">Outcomes!$AV$14</definedName>
    <definedName name="simAnnualBirthRates">Outcomes!$B$14</definedName>
    <definedName name="simUnintendedPreg">Outcomes!$K$14</definedName>
    <definedName name="testCell">Support!$R$3</definedName>
    <definedName name="tProb10to14">#REF!</definedName>
    <definedName name="tProb15to19">#REF!</definedName>
    <definedName name="tProb20to24">#REF!</definedName>
    <definedName name="tProb25to29">#REF!</definedName>
    <definedName name="tProb30to34">#REF!</definedName>
    <definedName name="tProb35to39">#REF!</definedName>
    <definedName name="tProb40to44">#REF!</definedName>
    <definedName name="warmUpPeriod">Settings!$D$5</definedName>
    <definedName name="weeklyFreqOfSexualActivity">Parameters!#REF!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4" l="1"/>
  <c r="L8" i="4" s="1"/>
  <c r="K6" i="4"/>
  <c r="J6" i="4"/>
  <c r="J8" i="4" s="1"/>
  <c r="I6" i="4"/>
  <c r="I8" i="4" s="1"/>
  <c r="H6" i="4"/>
  <c r="L5" i="4"/>
  <c r="L7" i="4" s="1"/>
  <c r="K5" i="4"/>
  <c r="J5" i="4"/>
  <c r="I5" i="4"/>
  <c r="I7" i="4" s="1"/>
  <c r="H5" i="4"/>
  <c r="H7" i="4" s="1"/>
  <c r="F6" i="4"/>
  <c r="E6" i="4"/>
  <c r="E8" i="4" s="1"/>
  <c r="D6" i="4"/>
  <c r="C6" i="4"/>
  <c r="C8" i="4" s="1"/>
  <c r="F5" i="4"/>
  <c r="E5" i="4"/>
  <c r="E7" i="4" s="1"/>
  <c r="D5" i="4"/>
  <c r="D7" i="4" s="1"/>
  <c r="C5" i="4"/>
  <c r="C7" i="4" s="1"/>
  <c r="B6" i="4"/>
  <c r="B8" i="4" s="1"/>
  <c r="B5" i="4"/>
  <c r="B7" i="4" s="1"/>
  <c r="E11" i="1"/>
  <c r="E10" i="1"/>
  <c r="E9" i="1"/>
  <c r="E8" i="1"/>
  <c r="E7" i="1"/>
  <c r="E6" i="1"/>
  <c r="D22" i="1"/>
  <c r="D21" i="1"/>
  <c r="L4" i="4"/>
  <c r="K4" i="4"/>
  <c r="J4" i="4"/>
  <c r="I4" i="4"/>
  <c r="H4" i="4"/>
  <c r="F4" i="4"/>
  <c r="E4" i="4"/>
  <c r="D4" i="4"/>
  <c r="C4" i="4"/>
  <c r="B4" i="4"/>
  <c r="F7" i="4" l="1"/>
  <c r="D8" i="4"/>
  <c r="F8" i="4"/>
  <c r="J7" i="4"/>
  <c r="K7" i="4"/>
  <c r="H8" i="4"/>
  <c r="K8" i="4"/>
  <c r="E20" i="1"/>
  <c r="E100" i="1" l="1"/>
  <c r="E99" i="1"/>
  <c r="E98" i="1"/>
  <c r="E97" i="1"/>
  <c r="E96" i="1"/>
  <c r="E95" i="1"/>
  <c r="CQ13" i="3"/>
  <c r="CQ12" i="3"/>
  <c r="BQ6" i="3"/>
  <c r="BR6" i="3"/>
  <c r="BS6" i="3"/>
  <c r="BT6" i="3"/>
  <c r="BU6" i="3"/>
  <c r="BQ7" i="3"/>
  <c r="BR7" i="3"/>
  <c r="BS7" i="3"/>
  <c r="BT7" i="3"/>
  <c r="BU7" i="3"/>
  <c r="BP7" i="3"/>
  <c r="BY6" i="3"/>
  <c r="BP6" i="3"/>
  <c r="BP4" i="3" a="1"/>
  <c r="BP4" i="3" s="1"/>
  <c r="BP5" i="3" a="1"/>
  <c r="BP5" i="3" s="1"/>
  <c r="G39" i="6"/>
  <c r="H39" i="6" s="1"/>
  <c r="I40" i="6"/>
  <c r="BP3" i="3" a="1"/>
  <c r="BP3" i="3" s="1"/>
  <c r="C4" i="6"/>
  <c r="BR4" i="3" l="1"/>
  <c r="BU4" i="3"/>
  <c r="BQ4" i="3"/>
  <c r="BS4" i="3"/>
  <c r="BT4" i="3"/>
  <c r="BS5" i="3"/>
  <c r="BR5" i="3"/>
  <c r="BU5" i="3"/>
  <c r="BQ5" i="3"/>
  <c r="BT5" i="3"/>
  <c r="I39" i="6"/>
  <c r="BR3" i="3"/>
  <c r="BS3" i="3"/>
  <c r="BU3" i="3"/>
  <c r="BQ3" i="3"/>
  <c r="BT3" i="3"/>
  <c r="D11" i="1"/>
  <c r="D89" i="1" l="1"/>
  <c r="D55" i="1"/>
  <c r="D59" i="1"/>
  <c r="D85" i="1"/>
  <c r="D50" i="1" l="1"/>
  <c r="D60" i="1"/>
  <c r="D80" i="1"/>
  <c r="D90" i="1"/>
  <c r="D48" i="1"/>
  <c r="D58" i="1"/>
  <c r="D49" i="1"/>
  <c r="D69" i="1" s="1"/>
  <c r="E49" i="1"/>
  <c r="E59" i="1"/>
  <c r="D78" i="1"/>
  <c r="D88" i="1"/>
  <c r="D75" i="1"/>
  <c r="D95" i="1" s="1"/>
  <c r="D47" i="1"/>
  <c r="D57" i="1"/>
  <c r="D45" i="1"/>
  <c r="D65" i="1" s="1"/>
  <c r="D77" i="1"/>
  <c r="D87" i="1"/>
  <c r="D46" i="1"/>
  <c r="D56" i="1"/>
  <c r="F49" i="1"/>
  <c r="F59" i="1"/>
  <c r="G47" i="1"/>
  <c r="G57" i="1"/>
  <c r="D76" i="1"/>
  <c r="D86" i="1"/>
  <c r="D79" i="1"/>
  <c r="D99" i="1" s="1"/>
  <c r="C55" i="6"/>
  <c r="C54" i="6"/>
  <c r="C53" i="6"/>
  <c r="C51" i="6"/>
  <c r="C52" i="6"/>
  <c r="C50" i="6"/>
  <c r="C33" i="6"/>
  <c r="C32" i="6"/>
  <c r="C31" i="6"/>
  <c r="C30" i="6"/>
  <c r="C29" i="6"/>
  <c r="C28" i="6"/>
  <c r="C62" i="6"/>
  <c r="C63" i="6"/>
  <c r="C64" i="6"/>
  <c r="C65" i="6"/>
  <c r="C66" i="6"/>
  <c r="C61" i="6"/>
  <c r="D100" i="1" l="1"/>
  <c r="D66" i="1"/>
  <c r="D68" i="1"/>
  <c r="D70" i="1"/>
  <c r="D97" i="1"/>
  <c r="D67" i="1"/>
  <c r="E69" i="1"/>
  <c r="G67" i="1"/>
  <c r="D96" i="1"/>
  <c r="D98" i="1"/>
  <c r="F69" i="1"/>
  <c r="C9" i="6"/>
  <c r="C8" i="6"/>
  <c r="C7" i="6"/>
  <c r="C6" i="6"/>
  <c r="C5" i="6"/>
  <c r="C21" i="6"/>
  <c r="C20" i="6"/>
  <c r="C19" i="6"/>
  <c r="C18" i="6"/>
  <c r="C17" i="6"/>
  <c r="C16" i="6"/>
  <c r="C44" i="6"/>
  <c r="C43" i="6"/>
  <c r="C42" i="6"/>
  <c r="C41" i="6"/>
  <c r="C40" i="6"/>
  <c r="C39" i="6"/>
  <c r="G12" i="1"/>
  <c r="E45" i="6" l="1"/>
  <c r="F45" i="6"/>
  <c r="G44" i="6"/>
  <c r="I39" i="1"/>
  <c r="G39" i="1"/>
  <c r="F47" i="6" l="1"/>
  <c r="H44" i="6"/>
  <c r="I44" i="6"/>
  <c r="CX8" i="3"/>
  <c r="CW8" i="3"/>
  <c r="CV8" i="3"/>
  <c r="CU8" i="3"/>
  <c r="CT8" i="3"/>
  <c r="CS8" i="3"/>
  <c r="CX7" i="3"/>
  <c r="CW7" i="3"/>
  <c r="CV7" i="3"/>
  <c r="CU7" i="3"/>
  <c r="CT7" i="3"/>
  <c r="CS7" i="3"/>
  <c r="CX6" i="3"/>
  <c r="CW6" i="3"/>
  <c r="CV6" i="3"/>
  <c r="CU6" i="3"/>
  <c r="CT6" i="3"/>
  <c r="CS6" i="3"/>
  <c r="CX5" i="3"/>
  <c r="CW5" i="3"/>
  <c r="CV5" i="3"/>
  <c r="CU5" i="3"/>
  <c r="CT5" i="3"/>
  <c r="CS5" i="3"/>
  <c r="CX4" i="3"/>
  <c r="CW4" i="3"/>
  <c r="CV4" i="3"/>
  <c r="CU4" i="3"/>
  <c r="CT4" i="3"/>
  <c r="CS4" i="3"/>
  <c r="CX3" i="3"/>
  <c r="CW3" i="3"/>
  <c r="CV3" i="3"/>
  <c r="CU3" i="3"/>
  <c r="CT3" i="3"/>
  <c r="CS3" i="3"/>
  <c r="CU9" i="3" l="1"/>
  <c r="CV9" i="3"/>
  <c r="CW9" i="3"/>
  <c r="CX9" i="3"/>
  <c r="CT9" i="3"/>
  <c r="CS9" i="3"/>
  <c r="B44" i="6"/>
  <c r="B43" i="6"/>
  <c r="B42" i="6"/>
  <c r="B41" i="6"/>
  <c r="B40" i="6"/>
  <c r="B39" i="6"/>
  <c r="D6" i="1"/>
  <c r="BU8" i="3" l="1"/>
  <c r="BU9" i="3"/>
  <c r="BU10" i="3"/>
  <c r="BU12" i="3" l="1"/>
  <c r="BU11" i="3"/>
  <c r="BP2" i="3" a="1"/>
  <c r="BP2" i="3" s="1"/>
  <c r="BS2" i="3" l="1"/>
  <c r="BR2" i="3"/>
  <c r="BU2" i="3"/>
  <c r="BQ2" i="3"/>
  <c r="BT2" i="3"/>
  <c r="H37" i="1"/>
  <c r="H36" i="1"/>
  <c r="H35" i="1"/>
  <c r="H34" i="1"/>
  <c r="H33" i="1"/>
  <c r="H32" i="1"/>
  <c r="H31" i="1"/>
  <c r="H30" i="1"/>
  <c r="Q2" i="3" a="1"/>
  <c r="Q2" i="3" s="1"/>
  <c r="K2" i="3" a="1"/>
  <c r="P2" i="3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V2" i="3" a="1"/>
  <c r="W2" i="3" s="1"/>
  <c r="C80" i="6"/>
  <c r="D93" i="1" a="1"/>
  <c r="I93" i="1" s="1"/>
  <c r="D83" i="1" a="1"/>
  <c r="I83" i="1" s="1"/>
  <c r="D73" i="1" a="1"/>
  <c r="I73" i="1" s="1"/>
  <c r="D63" i="1" a="1"/>
  <c r="I63" i="1" s="1"/>
  <c r="D53" i="1" a="1"/>
  <c r="I53" i="1" s="1"/>
  <c r="D43" i="1" a="1"/>
  <c r="H43" i="1" s="1"/>
  <c r="D75" i="6" l="1"/>
  <c r="D79" i="6"/>
  <c r="D77" i="6"/>
  <c r="D76" i="6"/>
  <c r="D73" i="6"/>
  <c r="D74" i="6"/>
  <c r="D78" i="6"/>
  <c r="K3" i="3" a="1"/>
  <c r="L3" i="3" s="1"/>
  <c r="R2" i="3"/>
  <c r="K2" i="3"/>
  <c r="M2" i="3"/>
  <c r="O2" i="3"/>
  <c r="N2" i="3"/>
  <c r="L2" i="3"/>
  <c r="D93" i="1"/>
  <c r="V2" i="3"/>
  <c r="AA2" i="3"/>
  <c r="Z2" i="3"/>
  <c r="Y2" i="3"/>
  <c r="X2" i="3"/>
  <c r="E93" i="1"/>
  <c r="F93" i="1"/>
  <c r="G93" i="1"/>
  <c r="H93" i="1"/>
  <c r="D83" i="1"/>
  <c r="E83" i="1"/>
  <c r="F83" i="1"/>
  <c r="G83" i="1"/>
  <c r="H83" i="1"/>
  <c r="F73" i="1"/>
  <c r="D73" i="1"/>
  <c r="E73" i="1"/>
  <c r="G73" i="1"/>
  <c r="H73" i="1"/>
  <c r="D63" i="1"/>
  <c r="F63" i="1"/>
  <c r="G63" i="1"/>
  <c r="H63" i="1"/>
  <c r="E63" i="1"/>
  <c r="D53" i="1"/>
  <c r="E53" i="1"/>
  <c r="F53" i="1"/>
  <c r="G53" i="1"/>
  <c r="H53" i="1"/>
  <c r="E43" i="1"/>
  <c r="D43" i="1"/>
  <c r="G43" i="1"/>
  <c r="F43" i="1"/>
  <c r="I43" i="1"/>
  <c r="D80" i="6" l="1"/>
  <c r="P3" i="3"/>
  <c r="M3" i="3"/>
  <c r="K3" i="3"/>
  <c r="O3" i="3"/>
  <c r="N3" i="3"/>
  <c r="L20" i="1" l="1"/>
  <c r="L19" i="1" l="1"/>
  <c r="L24" i="1"/>
  <c r="L21" i="1"/>
  <c r="L23" i="1"/>
  <c r="AF8" i="3" l="1"/>
  <c r="AG8" i="3"/>
  <c r="AH8" i="3"/>
  <c r="AI8" i="3"/>
  <c r="AJ8" i="3"/>
  <c r="AE8" i="3"/>
  <c r="D4" i="2" l="1"/>
  <c r="D10" i="6"/>
  <c r="E10" i="6"/>
  <c r="J9" i="6"/>
  <c r="J8" i="6"/>
  <c r="G7" i="6"/>
  <c r="J6" i="6"/>
  <c r="J5" i="6"/>
  <c r="J4" i="6"/>
  <c r="J7" i="6" l="1"/>
  <c r="C10" i="6"/>
  <c r="G10" i="6" s="1"/>
  <c r="I10" i="6" s="1"/>
  <c r="H7" i="6"/>
  <c r="G6" i="6"/>
  <c r="I6" i="6" s="1"/>
  <c r="I7" i="6"/>
  <c r="G4" i="6"/>
  <c r="I4" i="6" s="1"/>
  <c r="G8" i="6"/>
  <c r="H8" i="6" s="1"/>
  <c r="G9" i="6"/>
  <c r="H9" i="6" s="1"/>
  <c r="G5" i="6"/>
  <c r="I5" i="6" s="1"/>
  <c r="H10" i="6" l="1"/>
  <c r="H4" i="6"/>
  <c r="H6" i="6"/>
  <c r="I9" i="6"/>
  <c r="I8" i="6"/>
  <c r="H5" i="6"/>
  <c r="G50" i="6" l="1"/>
  <c r="G55" i="1" l="1"/>
  <c r="G45" i="1"/>
  <c r="G65" i="1" l="1"/>
  <c r="F48" i="1"/>
  <c r="F58" i="1"/>
  <c r="G49" i="1"/>
  <c r="G59" i="1"/>
  <c r="E48" i="1"/>
  <c r="E58" i="1"/>
  <c r="E47" i="1"/>
  <c r="E57" i="1"/>
  <c r="F47" i="1"/>
  <c r="F57" i="1"/>
  <c r="H57" i="1"/>
  <c r="H55" i="1"/>
  <c r="H60" i="1"/>
  <c r="H58" i="1"/>
  <c r="H59" i="1"/>
  <c r="H56" i="1"/>
  <c r="G48" i="1"/>
  <c r="G58" i="1"/>
  <c r="E45" i="1"/>
  <c r="E55" i="1"/>
  <c r="E46" i="1"/>
  <c r="E56" i="1"/>
  <c r="F46" i="1"/>
  <c r="F56" i="1"/>
  <c r="I59" i="1"/>
  <c r="I56" i="1"/>
  <c r="I60" i="1"/>
  <c r="I58" i="1"/>
  <c r="I57" i="1"/>
  <c r="I55" i="1"/>
  <c r="G46" i="1"/>
  <c r="G56" i="1"/>
  <c r="E50" i="1"/>
  <c r="E60" i="1"/>
  <c r="F50" i="1"/>
  <c r="F60" i="1"/>
  <c r="F45" i="1"/>
  <c r="F55" i="1"/>
  <c r="G50" i="1"/>
  <c r="G60" i="1"/>
  <c r="BJ8" i="3"/>
  <c r="BK8" i="3"/>
  <c r="BL8" i="3"/>
  <c r="BI8" i="3"/>
  <c r="BJ9" i="3"/>
  <c r="BK9" i="3"/>
  <c r="BL9" i="3"/>
  <c r="BJ10" i="3"/>
  <c r="BK10" i="3"/>
  <c r="BL10" i="3"/>
  <c r="BI10" i="3"/>
  <c r="BI9" i="3"/>
  <c r="BF2" i="3"/>
  <c r="BE8" i="3"/>
  <c r="BE9" i="3"/>
  <c r="BE10" i="3"/>
  <c r="BF10" i="3"/>
  <c r="BD10" i="3"/>
  <c r="BC10" i="3"/>
  <c r="BB10" i="3"/>
  <c r="BA10" i="3"/>
  <c r="AZ10" i="3"/>
  <c r="AY10" i="3"/>
  <c r="BF9" i="3"/>
  <c r="BD9" i="3"/>
  <c r="BC9" i="3"/>
  <c r="BB9" i="3"/>
  <c r="BA9" i="3"/>
  <c r="AZ9" i="3"/>
  <c r="AY9" i="3"/>
  <c r="BF8" i="3"/>
  <c r="BD8" i="3"/>
  <c r="BC8" i="3"/>
  <c r="BB8" i="3"/>
  <c r="BA8" i="3"/>
  <c r="AZ8" i="3"/>
  <c r="AY8" i="3"/>
  <c r="AV10" i="3"/>
  <c r="AV9" i="3"/>
  <c r="AV8" i="3"/>
  <c r="G70" i="1" l="1"/>
  <c r="E66" i="1"/>
  <c r="G69" i="1"/>
  <c r="F67" i="1"/>
  <c r="F65" i="1"/>
  <c r="F70" i="1"/>
  <c r="G68" i="1"/>
  <c r="F66" i="1"/>
  <c r="E67" i="1"/>
  <c r="E68" i="1"/>
  <c r="E65" i="1"/>
  <c r="E70" i="1"/>
  <c r="G66" i="1"/>
  <c r="F68" i="1"/>
  <c r="H47" i="1"/>
  <c r="H67" i="1" s="1"/>
  <c r="H45" i="1"/>
  <c r="H65" i="1" s="1"/>
  <c r="H46" i="1"/>
  <c r="H66" i="1" s="1"/>
  <c r="H48" i="1"/>
  <c r="H68" i="1" s="1"/>
  <c r="H50" i="1"/>
  <c r="H70" i="1" s="1"/>
  <c r="H49" i="1"/>
  <c r="H69" i="1" s="1"/>
  <c r="I49" i="1"/>
  <c r="I69" i="1" s="1"/>
  <c r="I46" i="1"/>
  <c r="I66" i="1" s="1"/>
  <c r="I50" i="1"/>
  <c r="I70" i="1" s="1"/>
  <c r="I48" i="1"/>
  <c r="I68" i="1" s="1"/>
  <c r="I47" i="1"/>
  <c r="I67" i="1" s="1"/>
  <c r="I45" i="1"/>
  <c r="I65" i="1" s="1"/>
  <c r="BJ12" i="3"/>
  <c r="BK12" i="3"/>
  <c r="BL12" i="3"/>
  <c r="BL11" i="3"/>
  <c r="BK11" i="3"/>
  <c r="BJ11" i="3"/>
  <c r="BI12" i="3"/>
  <c r="BI11" i="3"/>
  <c r="AZ11" i="3"/>
  <c r="BE11" i="3"/>
  <c r="BD11" i="3"/>
  <c r="BC11" i="3"/>
  <c r="BE12" i="3"/>
  <c r="BB11" i="3"/>
  <c r="AV11" i="3"/>
  <c r="AY11" i="3"/>
  <c r="BA11" i="3"/>
  <c r="AY12" i="3"/>
  <c r="BB12" i="3"/>
  <c r="BF11" i="3"/>
  <c r="AZ12" i="3"/>
  <c r="BA12" i="3"/>
  <c r="BC12" i="3"/>
  <c r="BD12" i="3"/>
  <c r="BF12" i="3"/>
  <c r="AV12" i="3"/>
  <c r="AA8" i="3"/>
  <c r="AA9" i="3"/>
  <c r="AA10" i="3"/>
  <c r="Z8" i="3"/>
  <c r="Z9" i="3"/>
  <c r="Z10" i="3"/>
  <c r="Y10" i="3"/>
  <c r="X10" i="3"/>
  <c r="W10" i="3"/>
  <c r="V10" i="3"/>
  <c r="Y9" i="3"/>
  <c r="X9" i="3"/>
  <c r="W9" i="3"/>
  <c r="V9" i="3"/>
  <c r="Y8" i="3"/>
  <c r="X8" i="3"/>
  <c r="W8" i="3"/>
  <c r="V8" i="3"/>
  <c r="F75" i="1" l="1"/>
  <c r="F85" i="1"/>
  <c r="Z12" i="3"/>
  <c r="Z11" i="3"/>
  <c r="AA11" i="3"/>
  <c r="AA12" i="3"/>
  <c r="W12" i="3"/>
  <c r="X12" i="3"/>
  <c r="Y12" i="3"/>
  <c r="V12" i="3"/>
  <c r="W11" i="3"/>
  <c r="X11" i="3"/>
  <c r="Y11" i="3"/>
  <c r="V11" i="3"/>
  <c r="D45" i="6"/>
  <c r="D22" i="6"/>
  <c r="F67" i="6"/>
  <c r="E67" i="6"/>
  <c r="D67" i="6"/>
  <c r="G61" i="6"/>
  <c r="D34" i="6"/>
  <c r="G55" i="6"/>
  <c r="G54" i="6"/>
  <c r="G53" i="6"/>
  <c r="G52" i="6"/>
  <c r="D56" i="6"/>
  <c r="B55" i="6"/>
  <c r="B66" i="6" s="1"/>
  <c r="B54" i="6"/>
  <c r="B65" i="6" s="1"/>
  <c r="B53" i="6"/>
  <c r="B64" i="6" s="1"/>
  <c r="B52" i="6"/>
  <c r="B63" i="6" s="1"/>
  <c r="B51" i="6"/>
  <c r="B62" i="6" s="1"/>
  <c r="B50" i="6"/>
  <c r="B61" i="6" s="1"/>
  <c r="F56" i="6"/>
  <c r="E56" i="6"/>
  <c r="I50" i="6"/>
  <c r="F95" i="1" l="1"/>
  <c r="C34" i="6"/>
  <c r="E71" i="6"/>
  <c r="V3" i="3" a="1"/>
  <c r="H54" i="6"/>
  <c r="I54" i="6"/>
  <c r="I55" i="6"/>
  <c r="H55" i="6"/>
  <c r="C67" i="6"/>
  <c r="I53" i="6"/>
  <c r="H53" i="6"/>
  <c r="C56" i="6"/>
  <c r="BY3" i="3" s="1" a="1"/>
  <c r="G65" i="6"/>
  <c r="I65" i="6" s="1"/>
  <c r="G51" i="6"/>
  <c r="I51" i="6" s="1"/>
  <c r="H52" i="6"/>
  <c r="G62" i="6"/>
  <c r="H62" i="6" s="1"/>
  <c r="G66" i="6"/>
  <c r="I66" i="6" s="1"/>
  <c r="G63" i="6"/>
  <c r="I63" i="6" s="1"/>
  <c r="G64" i="6"/>
  <c r="H64" i="6" s="1"/>
  <c r="I61" i="6"/>
  <c r="H50" i="6"/>
  <c r="V3" i="3" l="1"/>
  <c r="Z3" i="3"/>
  <c r="X3" i="3"/>
  <c r="Y3" i="3"/>
  <c r="W3" i="3"/>
  <c r="AA3" i="3"/>
  <c r="H51" i="6"/>
  <c r="G56" i="6"/>
  <c r="H56" i="6" s="1"/>
  <c r="I62" i="6"/>
  <c r="G67" i="6"/>
  <c r="H67" i="6" s="1"/>
  <c r="AO3" i="3" a="1"/>
  <c r="CD3" i="3"/>
  <c r="BZ3" i="3"/>
  <c r="BY3" i="3"/>
  <c r="CA3" i="3"/>
  <c r="CC3" i="3"/>
  <c r="CB3" i="3"/>
  <c r="CE3" i="3"/>
  <c r="H65" i="6"/>
  <c r="I64" i="6"/>
  <c r="I52" i="6"/>
  <c r="H66" i="6"/>
  <c r="H61" i="6"/>
  <c r="H63" i="6"/>
  <c r="I56" i="6" l="1"/>
  <c r="BY4" i="3" s="1" a="1"/>
  <c r="I67" i="6"/>
  <c r="AO4" i="3" s="1" a="1"/>
  <c r="AQ3" i="3"/>
  <c r="AT3" i="3"/>
  <c r="AO3" i="3"/>
  <c r="AS3" i="3"/>
  <c r="AR3" i="3"/>
  <c r="AP3" i="3"/>
  <c r="AU3" i="3"/>
  <c r="CA4" i="3" l="1"/>
  <c r="CA6" i="3" s="1"/>
  <c r="CE4" i="3"/>
  <c r="CC4" i="3"/>
  <c r="CC6" i="3" s="1"/>
  <c r="CA5" i="3"/>
  <c r="CA7" i="3" s="1"/>
  <c r="CC5" i="3"/>
  <c r="CC7" i="3" s="1"/>
  <c r="CD5" i="3"/>
  <c r="CD7" i="3" s="1"/>
  <c r="CB5" i="3"/>
  <c r="CB7" i="3" s="1"/>
  <c r="BY5" i="3"/>
  <c r="BY7" i="3" s="1"/>
  <c r="CD4" i="3"/>
  <c r="CD6" i="3" s="1"/>
  <c r="CB4" i="3"/>
  <c r="CB6" i="3" s="1"/>
  <c r="BZ4" i="3"/>
  <c r="BZ6" i="3" s="1"/>
  <c r="BY4" i="3"/>
  <c r="CE5" i="3"/>
  <c r="BZ5" i="3"/>
  <c r="BZ7" i="3" s="1"/>
  <c r="AT4" i="3"/>
  <c r="AT6" i="3" s="1"/>
  <c r="AS4" i="3"/>
  <c r="AS6" i="3" s="1"/>
  <c r="AS5" i="3"/>
  <c r="AS7" i="3" s="1"/>
  <c r="AP5" i="3"/>
  <c r="AP7" i="3" s="1"/>
  <c r="AR4" i="3"/>
  <c r="AR6" i="3" s="1"/>
  <c r="AP4" i="3"/>
  <c r="AP6" i="3" s="1"/>
  <c r="AR5" i="3"/>
  <c r="AR7" i="3" s="1"/>
  <c r="AQ4" i="3"/>
  <c r="AQ6" i="3" s="1"/>
  <c r="AT5" i="3"/>
  <c r="AT7" i="3" s="1"/>
  <c r="AQ5" i="3"/>
  <c r="AQ7" i="3" s="1"/>
  <c r="AO5" i="3"/>
  <c r="AO7" i="3" s="1"/>
  <c r="AO4" i="3"/>
  <c r="AO6" i="3" s="1"/>
  <c r="AU5" i="3"/>
  <c r="AU7" i="3" s="1"/>
  <c r="AU4" i="3"/>
  <c r="AU6" i="3" s="1"/>
  <c r="C45" i="6" l="1"/>
  <c r="G43" i="6"/>
  <c r="I43" i="6" s="1"/>
  <c r="G42" i="6"/>
  <c r="H42" i="6" s="1"/>
  <c r="G41" i="6"/>
  <c r="I41" i="6" s="1"/>
  <c r="G40" i="6"/>
  <c r="D10" i="1"/>
  <c r="D9" i="1"/>
  <c r="D8" i="1"/>
  <c r="D7" i="1"/>
  <c r="D12" i="1" l="1"/>
  <c r="I42" i="6"/>
  <c r="G45" i="6"/>
  <c r="H45" i="6" s="1"/>
  <c r="H40" i="6"/>
  <c r="H41" i="6"/>
  <c r="H43" i="6"/>
  <c r="BY2" i="3"/>
  <c r="BZ2" i="3"/>
  <c r="CA2" i="3"/>
  <c r="CB2" i="3"/>
  <c r="CC2" i="3"/>
  <c r="CD2" i="3"/>
  <c r="BX2" i="3"/>
  <c r="CD10" i="3"/>
  <c r="CC10" i="3"/>
  <c r="CB10" i="3"/>
  <c r="CA10" i="3"/>
  <c r="BZ10" i="3"/>
  <c r="BY10" i="3"/>
  <c r="BX10" i="3"/>
  <c r="CD9" i="3"/>
  <c r="CC9" i="3"/>
  <c r="CB9" i="3"/>
  <c r="CA9" i="3"/>
  <c r="BZ9" i="3"/>
  <c r="BY9" i="3"/>
  <c r="BX9" i="3"/>
  <c r="CD8" i="3"/>
  <c r="CC8" i="3"/>
  <c r="CB8" i="3"/>
  <c r="CA8" i="3"/>
  <c r="BZ8" i="3"/>
  <c r="BY8" i="3"/>
  <c r="BX8" i="3"/>
  <c r="I45" i="6" l="1"/>
  <c r="CC12" i="3"/>
  <c r="CA11" i="3"/>
  <c r="BY11" i="3"/>
  <c r="CC11" i="3"/>
  <c r="CD11" i="3"/>
  <c r="BZ11" i="3"/>
  <c r="BX12" i="3"/>
  <c r="CB12" i="3"/>
  <c r="BY12" i="3"/>
  <c r="BX11" i="3"/>
  <c r="CB11" i="3"/>
  <c r="BZ12" i="3"/>
  <c r="CD12" i="3"/>
  <c r="CA12" i="3"/>
  <c r="L22" i="1"/>
  <c r="F87" i="1" l="1"/>
  <c r="F88" i="1"/>
  <c r="F89" i="1"/>
  <c r="F90" i="1"/>
  <c r="G85" i="1"/>
  <c r="G86" i="1"/>
  <c r="G87" i="1"/>
  <c r="G88" i="1"/>
  <c r="G89" i="1"/>
  <c r="G90" i="1"/>
  <c r="H87" i="1" l="1"/>
  <c r="H85" i="1"/>
  <c r="H86" i="1"/>
  <c r="H88" i="1"/>
  <c r="H89" i="1"/>
  <c r="H90" i="1"/>
  <c r="I89" i="1"/>
  <c r="I86" i="1"/>
  <c r="I90" i="1"/>
  <c r="I87" i="1"/>
  <c r="I85" i="1"/>
  <c r="I88" i="1"/>
  <c r="F76" i="1"/>
  <c r="F86" i="1"/>
  <c r="G75" i="1"/>
  <c r="G95" i="1" s="1"/>
  <c r="G80" i="1"/>
  <c r="G100" i="1" s="1"/>
  <c r="G79" i="1"/>
  <c r="G99" i="1" s="1"/>
  <c r="G78" i="1"/>
  <c r="G98" i="1" s="1"/>
  <c r="F80" i="1"/>
  <c r="F100" i="1" s="1"/>
  <c r="G77" i="1"/>
  <c r="G97" i="1" s="1"/>
  <c r="G76" i="1"/>
  <c r="G96" i="1" s="1"/>
  <c r="F79" i="1"/>
  <c r="F99" i="1" s="1"/>
  <c r="F78" i="1"/>
  <c r="F98" i="1" s="1"/>
  <c r="F77" i="1"/>
  <c r="F97" i="1" s="1"/>
  <c r="F34" i="6"/>
  <c r="E34" i="6"/>
  <c r="CI3" i="3" a="1"/>
  <c r="CN3" i="3" s="1"/>
  <c r="G33" i="6"/>
  <c r="H33" i="6" s="1"/>
  <c r="G32" i="6"/>
  <c r="H32" i="6" s="1"/>
  <c r="G31" i="6"/>
  <c r="I31" i="6" s="1"/>
  <c r="G30" i="6"/>
  <c r="H30" i="6" s="1"/>
  <c r="G29" i="6"/>
  <c r="H29" i="6" s="1"/>
  <c r="G28" i="6"/>
  <c r="I28" i="6" s="1"/>
  <c r="F96" i="1" l="1"/>
  <c r="I77" i="1"/>
  <c r="I97" i="1" s="1"/>
  <c r="I75" i="1"/>
  <c r="I95" i="1" s="1"/>
  <c r="I80" i="1"/>
  <c r="I100" i="1" s="1"/>
  <c r="I78" i="1"/>
  <c r="I98" i="1" s="1"/>
  <c r="I79" i="1"/>
  <c r="I99" i="1" s="1"/>
  <c r="I76" i="1"/>
  <c r="I96" i="1" s="1"/>
  <c r="H79" i="1"/>
  <c r="H99" i="1" s="1"/>
  <c r="H76" i="1"/>
  <c r="H96" i="1" s="1"/>
  <c r="H80" i="1"/>
  <c r="H100" i="1" s="1"/>
  <c r="H77" i="1"/>
  <c r="H97" i="1" s="1"/>
  <c r="H75" i="1"/>
  <c r="H95" i="1" s="1"/>
  <c r="J95" i="1" s="1"/>
  <c r="H78" i="1"/>
  <c r="H98" i="1" s="1"/>
  <c r="CM3" i="3"/>
  <c r="CL3" i="3"/>
  <c r="CK3" i="3"/>
  <c r="CJ3" i="3"/>
  <c r="CI3" i="3"/>
  <c r="CO3" i="3"/>
  <c r="H28" i="6"/>
  <c r="I33" i="6"/>
  <c r="I29" i="6"/>
  <c r="G34" i="6"/>
  <c r="I34" i="6" s="1"/>
  <c r="I30" i="6"/>
  <c r="H31" i="6"/>
  <c r="I32" i="6"/>
  <c r="BT8" i="3"/>
  <c r="BT9" i="3"/>
  <c r="BT10" i="3"/>
  <c r="J100" i="1" l="1"/>
  <c r="J96" i="1"/>
  <c r="J99" i="1"/>
  <c r="J97" i="1"/>
  <c r="J98" i="1"/>
  <c r="H34" i="6"/>
  <c r="CI4" i="3" s="1" a="1"/>
  <c r="BT12" i="3"/>
  <c r="BT11" i="3"/>
  <c r="CI2" i="3"/>
  <c r="CJ2" i="3"/>
  <c r="CK2" i="3"/>
  <c r="CL2" i="3"/>
  <c r="CM2" i="3"/>
  <c r="CN2" i="3"/>
  <c r="CH2" i="3"/>
  <c r="CN10" i="3"/>
  <c r="CM10" i="3"/>
  <c r="CL10" i="3"/>
  <c r="CK10" i="3"/>
  <c r="CJ10" i="3"/>
  <c r="CI10" i="3"/>
  <c r="CN9" i="3"/>
  <c r="CM9" i="3"/>
  <c r="CL9" i="3"/>
  <c r="CK9" i="3"/>
  <c r="CJ9" i="3"/>
  <c r="CI9" i="3"/>
  <c r="CN8" i="3"/>
  <c r="CM8" i="3"/>
  <c r="CL8" i="3"/>
  <c r="CK8" i="3"/>
  <c r="CJ8" i="3"/>
  <c r="CI8" i="3"/>
  <c r="F22" i="6"/>
  <c r="E22" i="6"/>
  <c r="C22" i="6" s="1"/>
  <c r="AE3" i="3" s="1" a="1"/>
  <c r="AJ3" i="3" s="1"/>
  <c r="G21" i="6"/>
  <c r="I21" i="6" s="1"/>
  <c r="G20" i="6"/>
  <c r="I20" i="6" s="1"/>
  <c r="G19" i="6"/>
  <c r="I19" i="6" s="1"/>
  <c r="G18" i="6"/>
  <c r="I18" i="6" s="1"/>
  <c r="G17" i="6"/>
  <c r="H17" i="6" s="1"/>
  <c r="G16" i="6"/>
  <c r="I16" i="6" s="1"/>
  <c r="AE2" i="3"/>
  <c r="AO2" i="3" s="1"/>
  <c r="AZ2" i="3" s="1"/>
  <c r="AF2" i="3"/>
  <c r="AP2" i="3" s="1"/>
  <c r="BA2" i="3" s="1"/>
  <c r="AG2" i="3"/>
  <c r="AQ2" i="3" s="1"/>
  <c r="BB2" i="3" s="1"/>
  <c r="AH2" i="3"/>
  <c r="AR2" i="3" s="1"/>
  <c r="BC2" i="3" s="1"/>
  <c r="AI2" i="3"/>
  <c r="AS2" i="3" s="1"/>
  <c r="BD2" i="3" s="1"/>
  <c r="AJ2" i="3"/>
  <c r="AT2" i="3" s="1"/>
  <c r="BE2" i="3" s="1"/>
  <c r="AD2" i="3"/>
  <c r="AJ10" i="3"/>
  <c r="AI10" i="3"/>
  <c r="AH10" i="3"/>
  <c r="AG10" i="3"/>
  <c r="AF10" i="3"/>
  <c r="AE10" i="3"/>
  <c r="AD10" i="3"/>
  <c r="AJ9" i="3"/>
  <c r="AI9" i="3"/>
  <c r="AH9" i="3"/>
  <c r="AG9" i="3"/>
  <c r="AF9" i="3"/>
  <c r="AE9" i="3"/>
  <c r="AD9" i="3"/>
  <c r="AD8" i="3"/>
  <c r="J101" i="1" l="1"/>
  <c r="H20" i="6"/>
  <c r="H19" i="6"/>
  <c r="G22" i="6"/>
  <c r="H22" i="6" s="1"/>
  <c r="H21" i="6"/>
  <c r="CK4" i="3"/>
  <c r="CK6" i="3" s="1"/>
  <c r="CJ4" i="3"/>
  <c r="CJ6" i="3" s="1"/>
  <c r="CI4" i="3"/>
  <c r="CI6" i="3" s="1"/>
  <c r="CM4" i="3"/>
  <c r="CM6" i="3" s="1"/>
  <c r="CO5" i="3"/>
  <c r="CK5" i="3"/>
  <c r="CK7" i="3" s="1"/>
  <c r="CJ5" i="3"/>
  <c r="CJ7" i="3" s="1"/>
  <c r="CI5" i="3"/>
  <c r="CI7" i="3" s="1"/>
  <c r="CN4" i="3"/>
  <c r="CN6" i="3" s="1"/>
  <c r="CL4" i="3"/>
  <c r="CL6" i="3" s="1"/>
  <c r="CN5" i="3"/>
  <c r="CN7" i="3" s="1"/>
  <c r="CM5" i="3"/>
  <c r="CM7" i="3" s="1"/>
  <c r="CL5" i="3"/>
  <c r="CL7" i="3" s="1"/>
  <c r="CO4" i="3"/>
  <c r="H16" i="6"/>
  <c r="I17" i="6"/>
  <c r="H18" i="6"/>
  <c r="CM12" i="3"/>
  <c r="CK12" i="3"/>
  <c r="CJ12" i="3"/>
  <c r="CL12" i="3"/>
  <c r="CI12" i="3"/>
  <c r="CK11" i="3"/>
  <c r="CL11" i="3"/>
  <c r="CN12" i="3"/>
  <c r="CJ11" i="3"/>
  <c r="CM11" i="3"/>
  <c r="CN11" i="3"/>
  <c r="CI11" i="3"/>
  <c r="AH11" i="3"/>
  <c r="AF11" i="3"/>
  <c r="AJ11" i="3"/>
  <c r="AI3" i="3"/>
  <c r="AG3" i="3"/>
  <c r="AH3" i="3"/>
  <c r="AF3" i="3"/>
  <c r="AE3" i="3"/>
  <c r="AK3" i="3"/>
  <c r="AI11" i="3"/>
  <c r="AG11" i="3"/>
  <c r="AE11" i="3"/>
  <c r="AD11" i="3"/>
  <c r="AD12" i="3"/>
  <c r="AE12" i="3"/>
  <c r="AF12" i="3"/>
  <c r="AG12" i="3"/>
  <c r="AH12" i="3"/>
  <c r="AI12" i="3"/>
  <c r="AJ12" i="3"/>
  <c r="BP10" i="3"/>
  <c r="BP9" i="3"/>
  <c r="BP8" i="3"/>
  <c r="I22" i="6" l="1"/>
  <c r="AE4" i="3" s="1" a="1"/>
  <c r="AF4" i="3" s="1"/>
  <c r="AF6" i="3" s="1"/>
  <c r="BP11" i="3"/>
  <c r="BP12" i="3"/>
  <c r="BS10" i="3"/>
  <c r="BR10" i="3"/>
  <c r="BQ10" i="3"/>
  <c r="BS9" i="3"/>
  <c r="BR9" i="3"/>
  <c r="BQ9" i="3"/>
  <c r="BS8" i="3"/>
  <c r="BR8" i="3"/>
  <c r="BQ8" i="3"/>
  <c r="AF5" i="3" l="1"/>
  <c r="AF7" i="3" s="1"/>
  <c r="AI5" i="3"/>
  <c r="AI7" i="3" s="1"/>
  <c r="AG5" i="3"/>
  <c r="AG7" i="3" s="1"/>
  <c r="AK4" i="3"/>
  <c r="AK6" i="3" s="1"/>
  <c r="AE4" i="3"/>
  <c r="AE6" i="3" s="1"/>
  <c r="AJ4" i="3"/>
  <c r="AJ6" i="3" s="1"/>
  <c r="AJ5" i="3"/>
  <c r="AJ7" i="3" s="1"/>
  <c r="AI4" i="3"/>
  <c r="AI6" i="3" s="1"/>
  <c r="AK5" i="3"/>
  <c r="AK7" i="3" s="1"/>
  <c r="AE5" i="3"/>
  <c r="AE7" i="3" s="1"/>
  <c r="AH4" i="3"/>
  <c r="AH6" i="3" s="1"/>
  <c r="AH5" i="3"/>
  <c r="AH7" i="3" s="1"/>
  <c r="AG4" i="3"/>
  <c r="AG6" i="3" s="1"/>
  <c r="BS12" i="3"/>
  <c r="BR11" i="3"/>
  <c r="BQ11" i="3"/>
  <c r="BQ12" i="3"/>
  <c r="BR12" i="3"/>
  <c r="BS11" i="3"/>
  <c r="AU10" i="3" l="1"/>
  <c r="AU9" i="3"/>
  <c r="AU8" i="3"/>
  <c r="K25" i="1"/>
  <c r="AU11" i="3" l="1"/>
  <c r="AU12" i="3"/>
  <c r="D37" i="1" l="1"/>
  <c r="D36" i="1"/>
  <c r="Q3" i="3" s="1" a="1"/>
  <c r="R3" i="3" l="1"/>
  <c r="Q3" i="3"/>
  <c r="AN10" i="3" l="1"/>
  <c r="AN9" i="3"/>
  <c r="AN8" i="3"/>
  <c r="AN11" i="3" l="1"/>
  <c r="AN12" i="3"/>
  <c r="AO10" i="3"/>
  <c r="AP10" i="3"/>
  <c r="AQ10" i="3"/>
  <c r="AR10" i="3"/>
  <c r="AS10" i="3"/>
  <c r="AT10" i="3"/>
  <c r="AO9" i="3"/>
  <c r="AP9" i="3"/>
  <c r="AQ9" i="3"/>
  <c r="AR9" i="3"/>
  <c r="AS9" i="3"/>
  <c r="AT9" i="3"/>
  <c r="AO8" i="3"/>
  <c r="AP8" i="3"/>
  <c r="AQ8" i="3"/>
  <c r="AR8" i="3"/>
  <c r="AS8" i="3"/>
  <c r="AT8" i="3"/>
  <c r="K10" i="3"/>
  <c r="K9" i="3"/>
  <c r="K8" i="3"/>
  <c r="L10" i="3"/>
  <c r="M10" i="3"/>
  <c r="N10" i="3"/>
  <c r="O10" i="3"/>
  <c r="P10" i="3"/>
  <c r="Q10" i="3"/>
  <c r="R10" i="3"/>
  <c r="L9" i="3"/>
  <c r="M9" i="3"/>
  <c r="N9" i="3"/>
  <c r="O9" i="3"/>
  <c r="P9" i="3"/>
  <c r="Q9" i="3"/>
  <c r="R9" i="3"/>
  <c r="L8" i="3"/>
  <c r="M8" i="3"/>
  <c r="N8" i="3"/>
  <c r="O8" i="3"/>
  <c r="P8" i="3"/>
  <c r="Q8" i="3"/>
  <c r="R8" i="3"/>
  <c r="B10" i="3"/>
  <c r="B9" i="3"/>
  <c r="B8" i="3"/>
  <c r="R11" i="3" l="1"/>
  <c r="K12" i="3"/>
  <c r="L11" i="3"/>
  <c r="M11" i="3"/>
  <c r="N12" i="3"/>
  <c r="M12" i="3"/>
  <c r="AS11" i="3"/>
  <c r="AO11" i="3"/>
  <c r="AR11" i="3"/>
  <c r="AQ12" i="3"/>
  <c r="P11" i="3"/>
  <c r="AT12" i="3"/>
  <c r="AP12" i="3"/>
  <c r="B11" i="3"/>
  <c r="Q11" i="3"/>
  <c r="O11" i="3"/>
  <c r="R12" i="3"/>
  <c r="P12" i="3"/>
  <c r="L12" i="3"/>
  <c r="AQ11" i="3"/>
  <c r="AS12" i="3"/>
  <c r="AO12" i="3"/>
  <c r="B12" i="3"/>
  <c r="N11" i="3"/>
  <c r="Q12" i="3"/>
  <c r="O12" i="3"/>
  <c r="K11" i="3"/>
  <c r="AT11" i="3"/>
  <c r="AP11" i="3"/>
  <c r="AR12" i="3"/>
  <c r="F25" i="1"/>
  <c r="G25" i="1"/>
  <c r="H25" i="1"/>
  <c r="I25" i="1"/>
  <c r="J25" i="1"/>
  <c r="E25" i="1"/>
  <c r="C9" i="3" l="1"/>
  <c r="D9" i="3"/>
  <c r="E9" i="3"/>
  <c r="F9" i="3"/>
  <c r="G9" i="3"/>
  <c r="H9" i="3"/>
  <c r="C10" i="3"/>
  <c r="D10" i="3"/>
  <c r="E10" i="3"/>
  <c r="F10" i="3"/>
  <c r="G10" i="3"/>
  <c r="H10" i="3"/>
  <c r="C8" i="3"/>
  <c r="D8" i="3"/>
  <c r="E8" i="3"/>
  <c r="F8" i="3"/>
  <c r="G8" i="3"/>
  <c r="H8" i="3"/>
  <c r="H12" i="3" l="1"/>
  <c r="D12" i="3"/>
  <c r="F11" i="3"/>
  <c r="E11" i="3"/>
  <c r="F12" i="3"/>
  <c r="H11" i="3"/>
  <c r="D11" i="3"/>
  <c r="G12" i="3"/>
  <c r="C12" i="3"/>
  <c r="E12" i="3"/>
  <c r="G11" i="3"/>
  <c r="C11" i="3"/>
  <c r="E37" i="1"/>
  <c r="E36" i="1"/>
  <c r="J12" i="1"/>
  <c r="F30" i="1" s="1"/>
  <c r="F31" i="1" l="1"/>
  <c r="F33" i="1"/>
  <c r="F32" i="1"/>
  <c r="F34" i="1"/>
  <c r="F35" i="1"/>
  <c r="F37" i="1"/>
  <c r="F36" i="1"/>
  <c r="H39" i="1"/>
</calcChain>
</file>

<file path=xl/sharedStrings.xml><?xml version="1.0" encoding="utf-8"?>
<sst xmlns="http://schemas.openxmlformats.org/spreadsheetml/2006/main" count="346" uniqueCount="127">
  <si>
    <t>Warm-up period</t>
  </si>
  <si>
    <t>Time steps</t>
  </si>
  <si>
    <t>Projection period</t>
  </si>
  <si>
    <t>Age LB</t>
  </si>
  <si>
    <t>Frequency</t>
  </si>
  <si>
    <t>Population age distribution</t>
  </si>
  <si>
    <t>Sum</t>
  </si>
  <si>
    <t>Year</t>
  </si>
  <si>
    <t>Years</t>
  </si>
  <si>
    <t>Population size</t>
  </si>
  <si>
    <t>Replications</t>
  </si>
  <si>
    <t>Sexually Inactive</t>
  </si>
  <si>
    <t>Careful sex</t>
  </si>
  <si>
    <t>Seeking Pregnancy</t>
  </si>
  <si>
    <t>Index</t>
  </si>
  <si>
    <t>Annual Birth Rates</t>
  </si>
  <si>
    <t>15-19</t>
  </si>
  <si>
    <t>20-24</t>
  </si>
  <si>
    <t>25-29</t>
  </si>
  <si>
    <t>35-39</t>
  </si>
  <si>
    <t>40-44</t>
  </si>
  <si>
    <t>Prob</t>
  </si>
  <si>
    <t>Population Ave.</t>
  </si>
  <si>
    <t>Calculating the effectivenes of contraceptive methods in each sexual encounter</t>
  </si>
  <si>
    <t>Method</t>
  </si>
  <si>
    <t>Pr{Failure after 1 year of use}</t>
  </si>
  <si>
    <t>ln(1-prob.)</t>
  </si>
  <si>
    <t>Effectiveness in each sexual encounter</t>
  </si>
  <si>
    <t>Hormonal Implant</t>
  </si>
  <si>
    <t>Depo-Provera</t>
  </si>
  <si>
    <t>Birth Control Pill</t>
  </si>
  <si>
    <t>Vaginal Ring</t>
  </si>
  <si>
    <t>IUD, coil, or loop</t>
  </si>
  <si>
    <t>Partner's Condom Use</t>
  </si>
  <si>
    <t>Withdrawal</t>
  </si>
  <si>
    <t>Other Method</t>
  </si>
  <si>
    <t>CDC</t>
  </si>
  <si>
    <t>Median</t>
  </si>
  <si>
    <t>95% L</t>
  </si>
  <si>
    <t>95% U</t>
  </si>
  <si>
    <t>Significance level</t>
  </si>
  <si>
    <t>30-34</t>
  </si>
  <si>
    <t>Pr{contraception}</t>
  </si>
  <si>
    <t>10-14</t>
  </si>
  <si>
    <t>L-Err</t>
  </si>
  <si>
    <t>U-Err</t>
  </si>
  <si>
    <t>Unintended Pregnancies</t>
  </si>
  <si>
    <t>Probability of sucessful pregnancy after a sexual encounter</t>
  </si>
  <si>
    <t>Proportion of People Experiencing Miscarriage</t>
  </si>
  <si>
    <t>Alpha- Modeling Number of Drinks Per Month</t>
  </si>
  <si>
    <t>Beta- Modeling Number of Drinks Per Month</t>
  </si>
  <si>
    <t>Careful Sex</t>
  </si>
  <si>
    <t>Unsafe Sex</t>
  </si>
  <si>
    <t>Proportion of Unintended Pregnancies that are Aborted</t>
  </si>
  <si>
    <t>Unknown</t>
  </si>
  <si>
    <t>Compliance with CDC Recommendations</t>
  </si>
  <si>
    <t>Probability of being in each sexual-behavior category by age</t>
  </si>
  <si>
    <t>Total</t>
  </si>
  <si>
    <t>Pregnant</t>
  </si>
  <si>
    <t>Mean Number of Drinks Per Month</t>
  </si>
  <si>
    <t>Levels Compliance with CDC</t>
  </si>
  <si>
    <t>Percent of Population That Has Changed Contraceptive Use</t>
  </si>
  <si>
    <t>% At Risk for Alcohol Exposed Pregnancies</t>
  </si>
  <si>
    <t>Compliance to CDC Recommendation</t>
  </si>
  <si>
    <t>L</t>
  </si>
  <si>
    <t>U</t>
  </si>
  <si>
    <t>Mean</t>
  </si>
  <si>
    <t>CDC-L</t>
  </si>
  <si>
    <t>CDC_U</t>
  </si>
  <si>
    <t>% Pregnant</t>
  </si>
  <si>
    <t>Age Group</t>
  </si>
  <si>
    <t>Percentage of People in This Age Group that Are Pregnant</t>
  </si>
  <si>
    <t>Number of People in This Age Group That Declined to Answer Question</t>
  </si>
  <si>
    <t>20- 24</t>
  </si>
  <si>
    <t>25- 29</t>
  </si>
  <si>
    <t>30 - 34</t>
  </si>
  <si>
    <t>35- 39</t>
  </si>
  <si>
    <t>40 - 44</t>
  </si>
  <si>
    <t>Half-Width</t>
  </si>
  <si>
    <t>Prevalence of pregnancy by age group</t>
  </si>
  <si>
    <t>% nonpregnant, nonsterile, not using contraception who had sex last month</t>
  </si>
  <si>
    <t>10</t>
  </si>
  <si>
    <t>Mean monthly number of sexual encounters</t>
  </si>
  <si>
    <t>Alpha- Modeling Monthly Frequency of Sexual Activity</t>
  </si>
  <si>
    <t>Beta- Modeling Monthly Frequency of Sexual Activity</t>
  </si>
  <si>
    <t>Contraception Failure</t>
  </si>
  <si>
    <t>US Pop</t>
  </si>
  <si>
    <t>Survey</t>
  </si>
  <si>
    <t>N</t>
  </si>
  <si>
    <t>%</t>
  </si>
  <si>
    <t>CDC-L-Err</t>
  </si>
  <si>
    <t>CDC-U-Err</t>
  </si>
  <si>
    <t>n</t>
  </si>
  <si>
    <t>% at risk of AEP</t>
  </si>
  <si>
    <t>Number of People in Each Sexual Activity Group</t>
  </si>
  <si>
    <t>Group</t>
  </si>
  <si>
    <t>Sterile</t>
  </si>
  <si>
    <t>Ppl that Provided So Little Information We Weren't Able to Sort Them</t>
  </si>
  <si>
    <t>Total Pregnancies</t>
  </si>
  <si>
    <t>% of pregnancies exposed to alcohol</t>
  </si>
  <si>
    <t>StDev</t>
  </si>
  <si>
    <t>Drinking while Aware of Pregnancy</t>
  </si>
  <si>
    <t>% of "Unsafe Sex" population that start using contraceptives</t>
  </si>
  <si>
    <t>% of "Careful Sex" population that lose access to contraceptives</t>
  </si>
  <si>
    <t>Weighted weekly</t>
  </si>
  <si>
    <t>% of the women that gave birth in the last year</t>
  </si>
  <si>
    <t>Per 1000</t>
  </si>
  <si>
    <t>Adjusting factor for contraceptive effectiveness</t>
  </si>
  <si>
    <t>Inactive</t>
  </si>
  <si>
    <t>% Drank last month</t>
  </si>
  <si>
    <t>Model</t>
  </si>
  <si>
    <t>Consumption (Data)- Survey</t>
  </si>
  <si>
    <t>Data Brief URL: https://www.cdc.gov/nchs/data/databriefs/db173_table.pdf#1</t>
  </si>
  <si>
    <t>No method, sterile, or pregnant</t>
  </si>
  <si>
    <t>Consumption (Excl. Pregnant, No Contraception and Sterilization)</t>
  </si>
  <si>
    <t>Consumption Data- CDC Data Brief (No groups excluded)</t>
  </si>
  <si>
    <t>Proportion of women who drank last 4 weeks in each sexual behavior groups</t>
  </si>
  <si>
    <t>Sexual Behavior Grouping</t>
  </si>
  <si>
    <t xml:space="preserve">Proportion of nonsterile, nonpregnant women who drank last 4 weeks </t>
  </si>
  <si>
    <t xml:space="preserve">Proportion of nonsterile, nonpregnant women who are not using contraception and had sex in the last 4 weeks </t>
  </si>
  <si>
    <t>Seeking 
Pregnancy</t>
  </si>
  <si>
    <t>No 
Contraception</t>
  </si>
  <si>
    <t>Distribution in risk-behavior groups (at the end of the projection period)</t>
  </si>
  <si>
    <t>AEP Prevalence</t>
  </si>
  <si>
    <t>AEP Risk (CDC Definition)</t>
  </si>
  <si>
    <t>Survey (n)</t>
  </si>
  <si>
    <t>Survey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</si>
</sst>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"/>
    <numFmt numFmtId="165" formatCode="0.0%"/>
    <numFmt numFmtId="166" formatCode="0.000"/>
    <numFmt numFmtId="167" formatCode="0.0"/>
    <numFmt numFmtId="168" formatCode="0.000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2" tint="-0.74999237037263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0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4" fontId="0" fillId="0" borderId="0" xfId="0" applyNumberFormat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0" fillId="0" borderId="0" xfId="0" applyFill="1" applyBorder="1"/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0" xfId="0" applyFont="1"/>
    <xf numFmtId="0" fontId="1" fillId="0" borderId="1" xfId="0" applyFont="1" applyBorder="1" applyAlignment="1">
      <alignment horizontal="center" wrapText="1"/>
    </xf>
    <xf numFmtId="166" fontId="0" fillId="0" borderId="0" xfId="0" applyNumberForma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2" fillId="0" borderId="0" xfId="0" applyNumberFormat="1" applyFont="1" applyBorder="1" applyAlignment="1">
      <alignment horizontal="left" wrapText="1"/>
    </xf>
    <xf numFmtId="0" fontId="2" fillId="0" borderId="2" xfId="0" applyFont="1" applyBorder="1"/>
    <xf numFmtId="0" fontId="2" fillId="0" borderId="0" xfId="0" applyNumberFormat="1" applyFont="1" applyBorder="1" applyAlignment="1">
      <alignment horizontal="center" wrapText="1"/>
    </xf>
    <xf numFmtId="0" fontId="2" fillId="0" borderId="1" xfId="0" applyNumberFormat="1" applyFont="1" applyBorder="1" applyAlignment="1">
      <alignment horizontal="center" wrapText="1"/>
    </xf>
    <xf numFmtId="9" fontId="2" fillId="0" borderId="0" xfId="0" applyNumberFormat="1" applyFont="1" applyAlignment="1">
      <alignment horizontal="center"/>
    </xf>
    <xf numFmtId="9" fontId="2" fillId="0" borderId="0" xfId="0" applyNumberFormat="1" applyFont="1" applyBorder="1" applyAlignment="1">
      <alignment horizontal="center" wrapText="1"/>
    </xf>
    <xf numFmtId="9" fontId="2" fillId="0" borderId="1" xfId="0" applyNumberFormat="1" applyFont="1" applyBorder="1" applyAlignment="1">
      <alignment horizontal="center" wrapText="1"/>
    </xf>
    <xf numFmtId="9" fontId="2" fillId="2" borderId="0" xfId="0" applyNumberFormat="1" applyFont="1" applyFill="1" applyBorder="1" applyAlignment="1">
      <alignment horizontal="center" wrapText="1"/>
    </xf>
    <xf numFmtId="0" fontId="1" fillId="4" borderId="0" xfId="0" applyFont="1" applyFill="1"/>
    <xf numFmtId="0" fontId="2" fillId="4" borderId="0" xfId="0" applyFont="1" applyFill="1"/>
    <xf numFmtId="0" fontId="1" fillId="4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0" fillId="0" borderId="2" xfId="0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left" wrapText="1"/>
    </xf>
    <xf numFmtId="0" fontId="1" fillId="5" borderId="0" xfId="0" applyFont="1" applyFill="1"/>
    <xf numFmtId="0" fontId="2" fillId="5" borderId="0" xfId="0" applyFont="1" applyFill="1"/>
    <xf numFmtId="9" fontId="2" fillId="0" borderId="0" xfId="1" applyFont="1"/>
    <xf numFmtId="0" fontId="0" fillId="0" borderId="0" xfId="0" applyFill="1"/>
    <xf numFmtId="166" fontId="0" fillId="0" borderId="0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Fill="1" applyAlignment="1">
      <alignment horizontal="center"/>
    </xf>
    <xf numFmtId="167" fontId="0" fillId="0" borderId="0" xfId="0" applyNumberFormat="1" applyFill="1" applyAlignment="1">
      <alignment horizontal="center"/>
    </xf>
    <xf numFmtId="167" fontId="0" fillId="0" borderId="1" xfId="0" applyNumberFormat="1" applyFill="1" applyBorder="1" applyAlignment="1">
      <alignment horizontal="center"/>
    </xf>
    <xf numFmtId="167" fontId="1" fillId="3" borderId="0" xfId="0" applyNumberFormat="1" applyFont="1" applyFill="1" applyAlignment="1">
      <alignment horizontal="center"/>
    </xf>
    <xf numFmtId="167" fontId="1" fillId="0" borderId="0" xfId="0" applyNumberFormat="1" applyFont="1" applyFill="1" applyAlignment="1">
      <alignment horizontal="center"/>
    </xf>
    <xf numFmtId="166" fontId="0" fillId="0" borderId="0" xfId="0" applyNumberFormat="1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165" fontId="1" fillId="3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1" fillId="0" borderId="0" xfId="0" applyNumberFormat="1" applyFont="1" applyFill="1" applyAlignment="1">
      <alignment horizontal="center"/>
    </xf>
    <xf numFmtId="165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/>
    <xf numFmtId="9" fontId="0" fillId="0" borderId="1" xfId="0" applyNumberFormat="1" applyFont="1" applyBorder="1" applyAlignment="1">
      <alignment horizontal="center"/>
    </xf>
    <xf numFmtId="9" fontId="0" fillId="0" borderId="2" xfId="0" applyNumberFormat="1" applyFont="1" applyBorder="1" applyAlignment="1">
      <alignment horizontal="center"/>
    </xf>
    <xf numFmtId="9" fontId="0" fillId="0" borderId="0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Font="1" applyAlignment="1">
      <alignment horizontal="left"/>
    </xf>
    <xf numFmtId="49" fontId="0" fillId="0" borderId="2" xfId="0" applyNumberFormat="1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0" xfId="0" applyFont="1" applyFill="1"/>
    <xf numFmtId="49" fontId="0" fillId="0" borderId="2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3" fillId="0" borderId="0" xfId="0" applyFont="1" applyFill="1" applyAlignment="1">
      <alignment horizontal="right"/>
    </xf>
    <xf numFmtId="1" fontId="0" fillId="0" borderId="0" xfId="0" applyNumberFormat="1" applyFont="1" applyBorder="1" applyAlignment="1">
      <alignment horizontal="center"/>
    </xf>
    <xf numFmtId="167" fontId="0" fillId="0" borderId="0" xfId="0" applyNumberFormat="1" applyFont="1" applyFill="1" applyAlignment="1">
      <alignment horizontal="center"/>
    </xf>
    <xf numFmtId="165" fontId="0" fillId="0" borderId="0" xfId="0" applyNumberFormat="1" applyFont="1" applyFill="1" applyAlignment="1">
      <alignment horizontal="center"/>
    </xf>
    <xf numFmtId="0" fontId="0" fillId="0" borderId="1" xfId="0" applyFont="1" applyFill="1" applyBorder="1"/>
    <xf numFmtId="0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67" fontId="0" fillId="0" borderId="1" xfId="0" applyNumberFormat="1" applyFont="1" applyFill="1" applyBorder="1" applyAlignment="1">
      <alignment horizontal="center"/>
    </xf>
    <xf numFmtId="165" fontId="0" fillId="0" borderId="1" xfId="0" applyNumberFormat="1" applyFont="1" applyFill="1" applyBorder="1" applyAlignment="1">
      <alignment horizontal="center"/>
    </xf>
    <xf numFmtId="167" fontId="0" fillId="0" borderId="0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wrapText="1"/>
    </xf>
    <xf numFmtId="2" fontId="3" fillId="0" borderId="0" xfId="0" applyNumberFormat="1" applyFont="1" applyFill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165" fontId="5" fillId="0" borderId="0" xfId="0" applyNumberFormat="1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Fill="1"/>
    <xf numFmtId="0" fontId="0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/>
    <xf numFmtId="2" fontId="2" fillId="0" borderId="0" xfId="0" applyNumberFormat="1" applyFont="1"/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5" fontId="3" fillId="0" borderId="0" xfId="0" applyNumberFormat="1" applyFont="1" applyFill="1" applyAlignment="1">
      <alignment horizontal="center"/>
    </xf>
    <xf numFmtId="165" fontId="0" fillId="0" borderId="0" xfId="0" applyNumberFormat="1" applyFont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 wrapText="1"/>
    </xf>
    <xf numFmtId="49" fontId="3" fillId="0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0" fontId="2" fillId="2" borderId="0" xfId="0" applyNumberFormat="1" applyFont="1" applyFill="1" applyAlignment="1">
      <alignment horizontal="center"/>
    </xf>
    <xf numFmtId="10" fontId="2" fillId="2" borderId="1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center"/>
    </xf>
    <xf numFmtId="1" fontId="6" fillId="0" borderId="1" xfId="0" applyNumberFormat="1" applyFont="1" applyBorder="1" applyAlignment="1">
      <alignment horizontal="center"/>
    </xf>
    <xf numFmtId="167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" fillId="8" borderId="1" xfId="0" applyFont="1" applyFill="1" applyBorder="1"/>
    <xf numFmtId="0" fontId="2" fillId="8" borderId="1" xfId="0" applyFont="1" applyFill="1" applyBorder="1"/>
    <xf numFmtId="0" fontId="0" fillId="0" borderId="0" xfId="0" applyFont="1" applyFill="1" applyAlignment="1">
      <alignment horizontal="center" wrapText="1"/>
    </xf>
    <xf numFmtId="167" fontId="2" fillId="0" borderId="0" xfId="0" applyNumberFormat="1" applyFont="1" applyFill="1"/>
    <xf numFmtId="0" fontId="2" fillId="0" borderId="0" xfId="0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167" fontId="0" fillId="0" borderId="0" xfId="0" applyNumberFormat="1"/>
    <xf numFmtId="165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/>
    <xf numFmtId="168" fontId="2" fillId="0" borderId="0" xfId="0" applyNumberFormat="1" applyFont="1"/>
    <xf numFmtId="0" fontId="3" fillId="0" borderId="0" xfId="0" applyFont="1" applyFill="1" applyAlignment="1">
      <alignment horizontal="center"/>
    </xf>
    <xf numFmtId="0" fontId="0" fillId="0" borderId="0" xfId="0" applyBorder="1" applyAlignment="1">
      <alignment horizontal="left"/>
    </xf>
    <xf numFmtId="1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 wrapText="1"/>
    </xf>
    <xf numFmtId="0" fontId="8" fillId="0" borderId="1" xfId="0" applyFont="1" applyBorder="1" applyAlignment="1">
      <alignment wrapText="1"/>
    </xf>
    <xf numFmtId="0" fontId="1" fillId="0" borderId="2" xfId="0" applyFont="1" applyBorder="1"/>
    <xf numFmtId="0" fontId="0" fillId="0" borderId="0" xfId="0" applyFill="1" applyAlignment="1">
      <alignment horizontal="center"/>
    </xf>
    <xf numFmtId="9" fontId="0" fillId="0" borderId="0" xfId="1" applyFont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10" fontId="0" fillId="0" borderId="0" xfId="0" applyNumberFormat="1" applyFont="1" applyAlignment="1">
      <alignment horizontal="center"/>
    </xf>
    <xf numFmtId="10" fontId="2" fillId="0" borderId="0" xfId="1" applyNumberFormat="1" applyFont="1" applyAlignment="1">
      <alignment horizontal="center"/>
    </xf>
    <xf numFmtId="10" fontId="2" fillId="0" borderId="11" xfId="0" applyNumberFormat="1" applyFont="1" applyBorder="1" applyAlignment="1">
      <alignment horizontal="center"/>
    </xf>
    <xf numFmtId="0" fontId="2" fillId="0" borderId="0" xfId="0" applyNumberFormat="1" applyFont="1" applyBorder="1"/>
    <xf numFmtId="0" fontId="9" fillId="0" borderId="0" xfId="0" applyNumberFormat="1" applyFont="1" applyBorder="1"/>
    <xf numFmtId="0" fontId="9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NumberFormat="1" applyFont="1" applyFill="1" applyBorder="1" applyAlignment="1">
      <alignment wrapText="1"/>
    </xf>
    <xf numFmtId="10" fontId="0" fillId="7" borderId="0" xfId="1" applyNumberFormat="1" applyFont="1" applyFill="1" applyAlignment="1">
      <alignment horizontal="center"/>
    </xf>
    <xf numFmtId="10" fontId="0" fillId="7" borderId="1" xfId="1" applyNumberFormat="1" applyFont="1" applyFill="1" applyBorder="1" applyAlignment="1">
      <alignment horizontal="center"/>
    </xf>
    <xf numFmtId="165" fontId="0" fillId="7" borderId="0" xfId="1" applyNumberFormat="1" applyFont="1" applyFill="1" applyAlignment="1">
      <alignment horizontal="center"/>
    </xf>
    <xf numFmtId="165" fontId="2" fillId="7" borderId="0" xfId="1" applyNumberFormat="1" applyFont="1" applyFill="1" applyAlignment="1">
      <alignment horizontal="center"/>
    </xf>
    <xf numFmtId="165" fontId="0" fillId="7" borderId="1" xfId="1" applyNumberFormat="1" applyFont="1" applyFill="1" applyBorder="1" applyAlignment="1">
      <alignment horizontal="center"/>
    </xf>
    <xf numFmtId="165" fontId="2" fillId="7" borderId="1" xfId="1" applyNumberFormat="1" applyFont="1" applyFill="1" applyBorder="1" applyAlignment="1">
      <alignment horizontal="center"/>
    </xf>
    <xf numFmtId="10" fontId="2" fillId="7" borderId="0" xfId="1" applyNumberFormat="1" applyFont="1" applyFill="1" applyAlignment="1">
      <alignment horizontal="center"/>
    </xf>
    <xf numFmtId="10" fontId="2" fillId="7" borderId="0" xfId="1" applyNumberFormat="1" applyFont="1" applyFill="1" applyBorder="1" applyAlignment="1">
      <alignment horizontal="center"/>
    </xf>
    <xf numFmtId="10" fontId="0" fillId="7" borderId="0" xfId="1" applyNumberFormat="1" applyFont="1" applyFill="1" applyBorder="1" applyAlignment="1">
      <alignment horizontal="center"/>
    </xf>
    <xf numFmtId="10" fontId="7" fillId="7" borderId="1" xfId="1" applyNumberFormat="1" applyFont="1" applyFill="1" applyBorder="1" applyAlignment="1">
      <alignment horizontal="center"/>
    </xf>
    <xf numFmtId="10" fontId="2" fillId="7" borderId="0" xfId="0" applyNumberFormat="1" applyFont="1" applyFill="1" applyAlignment="1">
      <alignment horizontal="center"/>
    </xf>
    <xf numFmtId="166" fontId="0" fillId="7" borderId="0" xfId="0" applyNumberFormat="1" applyFont="1" applyFill="1" applyBorder="1" applyAlignment="1">
      <alignment horizontal="center"/>
    </xf>
    <xf numFmtId="167" fontId="0" fillId="7" borderId="0" xfId="0" applyNumberFormat="1" applyFill="1" applyAlignment="1">
      <alignment horizontal="center"/>
    </xf>
    <xf numFmtId="9" fontId="2" fillId="0" borderId="0" xfId="1" applyFont="1" applyAlignment="1">
      <alignment horizontal="center"/>
    </xf>
    <xf numFmtId="167" fontId="0" fillId="7" borderId="0" xfId="0" applyNumberFormat="1" applyFill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67" fontId="0" fillId="7" borderId="1" xfId="0" applyNumberFormat="1" applyFill="1" applyBorder="1" applyAlignment="1">
      <alignment horizontal="center"/>
    </xf>
    <xf numFmtId="166" fontId="0" fillId="7" borderId="1" xfId="0" applyNumberFormat="1" applyFont="1" applyFill="1" applyBorder="1" applyAlignment="1">
      <alignment horizontal="center"/>
    </xf>
    <xf numFmtId="0" fontId="0" fillId="6" borderId="0" xfId="0" applyFill="1" applyBorder="1" applyAlignment="1">
      <alignment wrapText="1"/>
    </xf>
    <xf numFmtId="9" fontId="0" fillId="6" borderId="0" xfId="0" applyNumberFormat="1" applyFill="1" applyBorder="1" applyAlignment="1">
      <alignment horizontal="center" vertical="top"/>
    </xf>
    <xf numFmtId="0" fontId="0" fillId="2" borderId="0" xfId="0" applyFill="1" applyBorder="1"/>
    <xf numFmtId="3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9" borderId="0" xfId="0" applyFill="1" applyBorder="1" applyAlignment="1">
      <alignment wrapText="1"/>
    </xf>
    <xf numFmtId="165" fontId="0" fillId="9" borderId="0" xfId="0" applyNumberFormat="1" applyFill="1" applyBorder="1" applyAlignment="1">
      <alignment horizontal="center" vertical="top"/>
    </xf>
    <xf numFmtId="0" fontId="0" fillId="10" borderId="0" xfId="0" applyFill="1" applyBorder="1" applyAlignment="1">
      <alignment wrapText="1"/>
    </xf>
    <xf numFmtId="165" fontId="0" fillId="10" borderId="0" xfId="0" applyNumberFormat="1" applyFill="1" applyBorder="1" applyAlignment="1">
      <alignment horizontal="center" vertical="top"/>
    </xf>
    <xf numFmtId="9" fontId="0" fillId="6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9" fontId="0" fillId="6" borderId="1" xfId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9" fontId="0" fillId="6" borderId="11" xfId="1" applyFont="1" applyFill="1" applyBorder="1" applyAlignment="1">
      <alignment horizontal="center"/>
    </xf>
    <xf numFmtId="0" fontId="0" fillId="6" borderId="11" xfId="0" applyFill="1" applyBorder="1"/>
    <xf numFmtId="0" fontId="0" fillId="6" borderId="0" xfId="0" applyFill="1" applyBorder="1" applyAlignment="1">
      <alignment horizontal="center"/>
    </xf>
    <xf numFmtId="9" fontId="0" fillId="6" borderId="0" xfId="1" applyFont="1" applyFill="1" applyBorder="1" applyAlignment="1">
      <alignment horizontal="center"/>
    </xf>
    <xf numFmtId="0" fontId="0" fillId="6" borderId="0" xfId="0" applyFill="1" applyBorder="1"/>
    <xf numFmtId="0" fontId="0" fillId="6" borderId="1" xfId="0" applyFill="1" applyBorder="1"/>
    <xf numFmtId="0" fontId="1" fillId="4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</a:t>
            </a:r>
            <a:r>
              <a:rPr lang="en-US" baseline="0"/>
              <a:t> Birth Rate (Per 1,000 Women)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CDC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solidFill>
                <a:schemeClr val="accent2"/>
              </a:solidFill>
            </a:ln>
            <a:effectLst/>
          </c:spPr>
          <c:invertIfNegative val="0"/>
          <c:val>
            <c:numRef>
              <c:f>Outcomes!$C$3:$H$3</c:f>
              <c:numCache>
                <c:formatCode>General</c:formatCode>
                <c:ptCount val="6"/>
                <c:pt idx="0">
                  <c:v>24</c:v>
                </c:pt>
                <c:pt idx="1">
                  <c:v>90</c:v>
                </c:pt>
                <c:pt idx="2">
                  <c:v>108.3</c:v>
                </c:pt>
                <c:pt idx="3">
                  <c:v>96.5</c:v>
                </c:pt>
                <c:pt idx="4">
                  <c:v>45.9</c:v>
                </c:pt>
                <c:pt idx="5">
                  <c:v>10.199999999999999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8A-4224-B5E4-71E327DE7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5255888"/>
        <c:axId val="525256544"/>
      </c:barChart>
      <c:lineChart>
        <c:grouping val="standard"/>
        <c:varyColors val="0"/>
        <c:ser>
          <c:idx val="0"/>
          <c:order val="0"/>
          <c:tx>
            <c:v>Model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Outcomes!$C$12:$H$12</c:f>
                <c:numCache>
                  <c:formatCode>General</c:formatCode>
                  <c:ptCount val="6"/>
                  <c:pt idx="0">
                    <c:v>8.5665506445603228</c:v>
                  </c:pt>
                  <c:pt idx="1">
                    <c:v>14.723981040701048</c:v>
                  </c:pt>
                  <c:pt idx="2">
                    <c:v>12.706852282885606</c:v>
                  </c:pt>
                  <c:pt idx="3">
                    <c:v>13.806416804341445</c:v>
                  </c:pt>
                  <c:pt idx="4">
                    <c:v>10.674138539442406</c:v>
                  </c:pt>
                  <c:pt idx="5">
                    <c:v>7.3408766330566557</c:v>
                  </c:pt>
                </c:numCache>
              </c:numRef>
            </c:plus>
            <c:minus>
              <c:numRef>
                <c:f>Outcomes!$C$11:$H$11</c:f>
                <c:numCache>
                  <c:formatCode>General</c:formatCode>
                  <c:ptCount val="6"/>
                  <c:pt idx="0">
                    <c:v>13.403142388580292</c:v>
                  </c:pt>
                  <c:pt idx="1">
                    <c:v>16.22757016475655</c:v>
                  </c:pt>
                  <c:pt idx="2">
                    <c:v>16.672547548183324</c:v>
                  </c:pt>
                  <c:pt idx="3">
                    <c:v>12.090605146337971</c:v>
                  </c:pt>
                  <c:pt idx="4">
                    <c:v>8.3520518767149348</c:v>
                  </c:pt>
                  <c:pt idx="5">
                    <c:v>4.3450769143167385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Outcomes!$C$2:$H$2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</c:strCache>
            </c:strRef>
          </c:cat>
          <c:val>
            <c:numRef>
              <c:f>Outcomes!$C$8:$H$8</c:f>
              <c:numCache>
                <c:formatCode>0</c:formatCode>
                <c:ptCount val="6"/>
                <c:pt idx="0">
                  <c:v>37.479007421892135</c:v>
                </c:pt>
                <c:pt idx="1">
                  <c:v>55.188982067647203</c:v>
                </c:pt>
                <c:pt idx="2">
                  <c:v>64.784969975273754</c:v>
                </c:pt>
                <c:pt idx="3">
                  <c:v>61.156215923469425</c:v>
                </c:pt>
                <c:pt idx="4">
                  <c:v>24.627442415282001</c:v>
                </c:pt>
                <c:pt idx="5">
                  <c:v>5.7887120115774238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8A-4224-B5E4-71E327DE7A77}"/>
            </c:ext>
          </c:extLst>
        </c:ser>
        <c:ser>
          <c:idx val="2"/>
          <c:order val="2"/>
          <c:tx>
            <c:v>Survey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Support!$J$4:$J$9</c:f>
              <c:numCache>
                <c:formatCode>0.0</c:formatCode>
                <c:ptCount val="6"/>
                <c:pt idx="0">
                  <c:v>23.762376237623762</c:v>
                </c:pt>
                <c:pt idx="1">
                  <c:v>103.37552742616033</c:v>
                </c:pt>
                <c:pt idx="2">
                  <c:v>117.64705882352941</c:v>
                </c:pt>
                <c:pt idx="3">
                  <c:v>94.357976653696497</c:v>
                </c:pt>
                <c:pt idx="4">
                  <c:v>59.838895281933254</c:v>
                </c:pt>
                <c:pt idx="5">
                  <c:v>14.120667522464698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32-4378-A4C5-13ADC8333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55888"/>
        <c:axId val="525256544"/>
      </c:lineChart>
      <c:catAx>
        <c:axId val="5252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544"/>
        <c:crosses val="autoZero"/>
        <c:auto val="1"/>
        <c:lblAlgn val="ctr"/>
        <c:lblOffset val="100"/>
        <c:noMultiLvlLbl val="0"/>
      </c:catAx>
      <c:valAx>
        <c:axId val="52525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Annual Unintended Pregnancies </a:t>
            </a:r>
          </a:p>
          <a:p>
            <a:pPr>
              <a:defRPr/>
            </a:pPr>
            <a:r>
              <a:rPr lang="en-US" sz="1400" b="0" i="0" baseline="0">
                <a:effectLst/>
              </a:rPr>
              <a:t>(Per 100 Women)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CDC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solidFill>
                <a:schemeClr val="accent2"/>
              </a:solidFill>
            </a:ln>
            <a:effectLst/>
          </c:spPr>
          <c:invertIfNegative val="0"/>
          <c:cat>
            <c:strRef>
              <c:f>Outcomes!$K$2:$R$2</c:f>
              <c:strCache>
                <c:ptCount val="8"/>
                <c:pt idx="0">
                  <c:v>Hormonal Implant</c:v>
                </c:pt>
                <c:pt idx="1">
                  <c:v>Depo-Provera</c:v>
                </c:pt>
                <c:pt idx="2">
                  <c:v>Birth Control Pill</c:v>
                </c:pt>
                <c:pt idx="3">
                  <c:v>Vaginal Ring</c:v>
                </c:pt>
                <c:pt idx="4">
                  <c:v>IUD, coil, or loop</c:v>
                </c:pt>
                <c:pt idx="5">
                  <c:v>Partner's Condom Use</c:v>
                </c:pt>
                <c:pt idx="6">
                  <c:v>Withdrawal</c:v>
                </c:pt>
                <c:pt idx="7">
                  <c:v>Other Method</c:v>
                </c:pt>
              </c:strCache>
            </c:strRef>
          </c:cat>
          <c:val>
            <c:numRef>
              <c:f>Outcomes!$K$3:$R$3</c:f>
              <c:numCache>
                <c:formatCode>General</c:formatCode>
                <c:ptCount val="8"/>
                <c:pt idx="0">
                  <c:v>0.05</c:v>
                </c:pt>
                <c:pt idx="1">
                  <c:v>6</c:v>
                </c:pt>
                <c:pt idx="2">
                  <c:v>9</c:v>
                </c:pt>
                <c:pt idx="3">
                  <c:v>9</c:v>
                </c:pt>
                <c:pt idx="4">
                  <c:v>0.05</c:v>
                </c:pt>
                <c:pt idx="5">
                  <c:v>18</c:v>
                </c:pt>
                <c:pt idx="6">
                  <c:v>22</c:v>
                </c:pt>
                <c:pt idx="7">
                  <c:v>18.670000000000002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A7-4FDB-909E-528E32400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5255888"/>
        <c:axId val="525256544"/>
      </c:barChart>
      <c:lineChart>
        <c:grouping val="standard"/>
        <c:varyColors val="0"/>
        <c:ser>
          <c:idx val="0"/>
          <c:order val="0"/>
          <c:tx>
            <c:v>Model - Median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Outcomes!$K$12:$R$12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5.1133349409211473</c:v>
                  </c:pt>
                  <c:pt idx="2">
                    <c:v>2.6062217070680855</c:v>
                  </c:pt>
                  <c:pt idx="3">
                    <c:v>7.9218809089971369</c:v>
                  </c:pt>
                  <c:pt idx="4">
                    <c:v>0.49634254470223138</c:v>
                  </c:pt>
                  <c:pt idx="5">
                    <c:v>6.022765620813928</c:v>
                  </c:pt>
                  <c:pt idx="6">
                    <c:v>7.3348963507145264</c:v>
                  </c:pt>
                  <c:pt idx="7">
                    <c:v>8.9438585607940446</c:v>
                  </c:pt>
                </c:numCache>
              </c:numRef>
            </c:plus>
            <c:minus>
              <c:numRef>
                <c:f>Outcomes!$K$11:$R$11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2.4187796835847815</c:v>
                  </c:pt>
                  <c:pt idx="2">
                    <c:v>2.4554126145313866</c:v>
                  </c:pt>
                  <c:pt idx="3">
                    <c:v>9.5438560799813992</c:v>
                  </c:pt>
                  <c:pt idx="4">
                    <c:v>0</c:v>
                  </c:pt>
                  <c:pt idx="5">
                    <c:v>5.5220692791695303</c:v>
                  </c:pt>
                  <c:pt idx="6">
                    <c:v>5.0487051556189151</c:v>
                  </c:pt>
                  <c:pt idx="7">
                    <c:v>9.4657044491525415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Outcomes!$K$2:$R$2</c:f>
              <c:strCache>
                <c:ptCount val="8"/>
                <c:pt idx="0">
                  <c:v>Hormonal Implant</c:v>
                </c:pt>
                <c:pt idx="1">
                  <c:v>Depo-Provera</c:v>
                </c:pt>
                <c:pt idx="2">
                  <c:v>Birth Control Pill</c:v>
                </c:pt>
                <c:pt idx="3">
                  <c:v>Vaginal Ring</c:v>
                </c:pt>
                <c:pt idx="4">
                  <c:v>IUD, coil, or loop</c:v>
                </c:pt>
                <c:pt idx="5">
                  <c:v>Partner's Condom Use</c:v>
                </c:pt>
                <c:pt idx="6">
                  <c:v>Withdrawal</c:v>
                </c:pt>
                <c:pt idx="7">
                  <c:v>Other Method</c:v>
                </c:pt>
              </c:strCache>
            </c:strRef>
          </c:cat>
          <c:val>
            <c:numRef>
              <c:f>Outcomes!$K$8:$R$8</c:f>
              <c:numCache>
                <c:formatCode>General</c:formatCode>
                <c:ptCount val="8"/>
                <c:pt idx="0">
                  <c:v>0</c:v>
                </c:pt>
                <c:pt idx="1">
                  <c:v>6.250301422715216</c:v>
                </c:pt>
                <c:pt idx="2">
                  <c:v>10.549501507071643</c:v>
                </c:pt>
                <c:pt idx="3">
                  <c:v>11.76470588235294</c:v>
                </c:pt>
                <c:pt idx="4">
                  <c:v>0</c:v>
                </c:pt>
                <c:pt idx="5">
                  <c:v>20.917723473917381</c:v>
                </c:pt>
                <c:pt idx="6">
                  <c:v>24.613922546923263</c:v>
                </c:pt>
                <c:pt idx="7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A7-4FDB-909E-528E32400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55888"/>
        <c:axId val="525256544"/>
      </c:lineChart>
      <c:catAx>
        <c:axId val="5252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544"/>
        <c:crosses val="autoZero"/>
        <c:auto val="1"/>
        <c:lblAlgn val="ctr"/>
        <c:lblOffset val="100"/>
        <c:noMultiLvlLbl val="0"/>
      </c:catAx>
      <c:valAx>
        <c:axId val="52525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Risk of Alcohol Exposed Pregnancy 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CDC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solidFill>
                <a:schemeClr val="accent2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Outcomes!$AO$7:$AU$7</c:f>
                <c:numCache>
                  <c:formatCode>General</c:formatCode>
                  <c:ptCount val="7"/>
                  <c:pt idx="0">
                    <c:v>7.7808516461419612E-3</c:v>
                  </c:pt>
                  <c:pt idx="1">
                    <c:v>1.4860065287659839E-2</c:v>
                  </c:pt>
                  <c:pt idx="2">
                    <c:v>1.8382815850732384E-2</c:v>
                  </c:pt>
                  <c:pt idx="3">
                    <c:v>2.359370190597436E-2</c:v>
                  </c:pt>
                  <c:pt idx="4">
                    <c:v>2.5734716091490265E-2</c:v>
                  </c:pt>
                  <c:pt idx="5">
                    <c:v>3.4322718360082966E-2</c:v>
                  </c:pt>
                  <c:pt idx="6">
                    <c:v>7.821003089968151E-3</c:v>
                  </c:pt>
                </c:numCache>
              </c:numRef>
            </c:plus>
            <c:minus>
              <c:numRef>
                <c:f>Outcomes!$AO$6:$AU$6</c:f>
                <c:numCache>
                  <c:formatCode>General</c:formatCode>
                  <c:ptCount val="7"/>
                  <c:pt idx="0">
                    <c:v>7.7808516461419595E-3</c:v>
                  </c:pt>
                  <c:pt idx="1">
                    <c:v>1.4860065287659839E-2</c:v>
                  </c:pt>
                  <c:pt idx="2">
                    <c:v>1.8382815850732384E-2</c:v>
                  </c:pt>
                  <c:pt idx="3">
                    <c:v>2.3593701905974346E-2</c:v>
                  </c:pt>
                  <c:pt idx="4">
                    <c:v>2.5734716091490265E-2</c:v>
                  </c:pt>
                  <c:pt idx="5">
                    <c:v>3.4322718360082966E-2</c:v>
                  </c:pt>
                  <c:pt idx="6">
                    <c:v>7.821003089968151E-3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cat>
            <c:strRef>
              <c:f>Outcomes!$AO$2:$AU$2</c:f>
              <c:strCache>
                <c:ptCount val="7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  <c:pt idx="6">
                  <c:v>Total</c:v>
                </c:pt>
              </c:strCache>
            </c:strRef>
          </c:cat>
          <c:val>
            <c:numRef>
              <c:f>Outcomes!$AO$3:$AU$3</c:f>
              <c:numCache>
                <c:formatCode>0.0%</c:formatCode>
                <c:ptCount val="7"/>
                <c:pt idx="0">
                  <c:v>1.5495867768595042E-2</c:v>
                </c:pt>
                <c:pt idx="1">
                  <c:v>5.1643192488262914E-2</c:v>
                </c:pt>
                <c:pt idx="2">
                  <c:v>8.0664294187425864E-2</c:v>
                </c:pt>
                <c:pt idx="3">
                  <c:v>0.11966987620357634</c:v>
                </c:pt>
                <c:pt idx="4">
                  <c:v>0.10280373831775701</c:v>
                </c:pt>
                <c:pt idx="5">
                  <c:v>0.13008130081300814</c:v>
                </c:pt>
                <c:pt idx="6">
                  <c:v>7.3823940381928271E-2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E9-4DA8-B51F-2FE30CFEE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5255888"/>
        <c:axId val="525256544"/>
      </c:barChart>
      <c:lineChart>
        <c:grouping val="standard"/>
        <c:varyColors val="0"/>
        <c:ser>
          <c:idx val="0"/>
          <c:order val="0"/>
          <c:tx>
            <c:v>Model - Median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Outcomes!$AO$12:$AU$12</c:f>
                <c:numCache>
                  <c:formatCode>General</c:formatCode>
                  <c:ptCount val="7"/>
                  <c:pt idx="0">
                    <c:v>8.1148025594324213E-3</c:v>
                  </c:pt>
                  <c:pt idx="1">
                    <c:v>1.1803376142551988E-2</c:v>
                  </c:pt>
                  <c:pt idx="2">
                    <c:v>2.4365350370307751E-2</c:v>
                  </c:pt>
                  <c:pt idx="3">
                    <c:v>2.9272202099299149E-2</c:v>
                  </c:pt>
                  <c:pt idx="4">
                    <c:v>2.152926165847581E-2</c:v>
                  </c:pt>
                  <c:pt idx="5">
                    <c:v>3.5285388351508767E-2</c:v>
                  </c:pt>
                  <c:pt idx="6">
                    <c:v>8.8674981178149259E-3</c:v>
                  </c:pt>
                </c:numCache>
              </c:numRef>
            </c:plus>
            <c:minus>
              <c:numRef>
                <c:f>Outcomes!$AO$11:$AU$11</c:f>
                <c:numCache>
                  <c:formatCode>General</c:formatCode>
                  <c:ptCount val="7"/>
                  <c:pt idx="0">
                    <c:v>5.8835556477065919E-3</c:v>
                  </c:pt>
                  <c:pt idx="1">
                    <c:v>1.606627407546439E-2</c:v>
                  </c:pt>
                  <c:pt idx="2">
                    <c:v>2.068190880308831E-2</c:v>
                  </c:pt>
                  <c:pt idx="3">
                    <c:v>2.0083395639888743E-2</c:v>
                  </c:pt>
                  <c:pt idx="4">
                    <c:v>1.9567176532901076E-2</c:v>
                  </c:pt>
                  <c:pt idx="5">
                    <c:v>3.0117806494363852E-2</c:v>
                  </c:pt>
                  <c:pt idx="6">
                    <c:v>7.3755387957633381E-3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Outcomes!$AO$2:$AU$2</c:f>
              <c:strCache>
                <c:ptCount val="7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  <c:pt idx="6">
                  <c:v>Total</c:v>
                </c:pt>
              </c:strCache>
            </c:strRef>
          </c:cat>
          <c:val>
            <c:numRef>
              <c:f>Outcomes!$AO$8:$AU$8</c:f>
              <c:numCache>
                <c:formatCode>0.0%</c:formatCode>
                <c:ptCount val="7"/>
                <c:pt idx="0">
                  <c:v>1.5476190476190477E-2</c:v>
                </c:pt>
                <c:pt idx="1">
                  <c:v>5.3323866788726138E-2</c:v>
                </c:pt>
                <c:pt idx="2">
                  <c:v>7.7951601726986841E-2</c:v>
                </c:pt>
                <c:pt idx="3">
                  <c:v>8.5426802299867322E-2</c:v>
                </c:pt>
                <c:pt idx="4">
                  <c:v>9.648296657989619E-2</c:v>
                </c:pt>
                <c:pt idx="5">
                  <c:v>0.11770066945052032</c:v>
                </c:pt>
                <c:pt idx="6" formatCode="0.0">
                  <c:v>6.6543194090252611E-2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E9-4DA8-B51F-2FE30CFEE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55888"/>
        <c:axId val="525256544"/>
      </c:lineChart>
      <c:catAx>
        <c:axId val="5252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544"/>
        <c:crosses val="autoZero"/>
        <c:auto val="1"/>
        <c:lblAlgn val="ctr"/>
        <c:lblOffset val="100"/>
        <c:noMultiLvlLbl val="0"/>
      </c:catAx>
      <c:valAx>
        <c:axId val="52525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Total  Pregnancies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Model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Outcomes!$AV$12</c:f>
                <c:numCache>
                  <c:formatCode>General</c:formatCode>
                  <c:ptCount val="1"/>
                  <c:pt idx="0">
                    <c:v>32.124999999999943</c:v>
                  </c:pt>
                </c:numCache>
              </c:numRef>
            </c:plus>
            <c:minus>
              <c:numRef>
                <c:f>Outcomes!$AV$11</c:f>
                <c:numCache>
                  <c:formatCode>General</c:formatCode>
                  <c:ptCount val="1"/>
                  <c:pt idx="0">
                    <c:v>24.025000000000006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Outcomes!$AV$2</c:f>
              <c:strCache>
                <c:ptCount val="1"/>
                <c:pt idx="0">
                  <c:v>Total Pregnancies</c:v>
                </c:pt>
              </c:strCache>
            </c:strRef>
          </c:cat>
          <c:val>
            <c:numRef>
              <c:f>Outcomes!$AV$8</c:f>
              <c:numCache>
                <c:formatCode>0.0</c:formatCode>
                <c:ptCount val="1"/>
                <c:pt idx="0">
                  <c:v>227.5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A1-4AEF-80AA-C210798AB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55888"/>
        <c:axId val="525256544"/>
      </c:lineChart>
      <c:catAx>
        <c:axId val="5252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544"/>
        <c:crosses val="autoZero"/>
        <c:auto val="1"/>
        <c:lblAlgn val="ctr"/>
        <c:lblOffset val="100"/>
        <c:noMultiLvlLbl val="0"/>
      </c:catAx>
      <c:valAx>
        <c:axId val="5252565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Percentage Drank Last Month 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Survey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solidFill>
                <a:schemeClr val="accent2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Outcomes!$BP$6:$BU$6</c:f>
                <c:numCache>
                  <c:formatCode>General</c:formatCode>
                  <c:ptCount val="6"/>
                  <c:pt idx="0">
                    <c:v>2.8688907789015672E-2</c:v>
                  </c:pt>
                  <c:pt idx="1">
                    <c:v>2.78224207465676E-2</c:v>
                  </c:pt>
                  <c:pt idx="2">
                    <c:v>1.944343754987421E-2</c:v>
                  </c:pt>
                  <c:pt idx="3">
                    <c:v>3.6639150770192863E-2</c:v>
                  </c:pt>
                  <c:pt idx="4">
                    <c:v>6.078684160141834E-2</c:v>
                  </c:pt>
                  <c:pt idx="5">
                    <c:v>4.2429363593343178E-2</c:v>
                  </c:pt>
                </c:numCache>
              </c:numRef>
            </c:plus>
            <c:minus>
              <c:numRef>
                <c:f>Outcomes!$BP$6:$BU$6</c:f>
                <c:numCache>
                  <c:formatCode>General</c:formatCode>
                  <c:ptCount val="6"/>
                  <c:pt idx="0">
                    <c:v>2.8688907789015672E-2</c:v>
                  </c:pt>
                  <c:pt idx="1">
                    <c:v>2.78224207465676E-2</c:v>
                  </c:pt>
                  <c:pt idx="2">
                    <c:v>1.944343754987421E-2</c:v>
                  </c:pt>
                  <c:pt idx="3">
                    <c:v>3.6639150770192863E-2</c:v>
                  </c:pt>
                  <c:pt idx="4">
                    <c:v>6.078684160141834E-2</c:v>
                  </c:pt>
                  <c:pt idx="5">
                    <c:v>4.2429363593343178E-2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Outcomes!$BP$2:$BU$2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Outcomes!$BP$3:$BU$3</c:f>
              <c:numCache>
                <c:formatCode>0.0%</c:formatCode>
                <c:ptCount val="6"/>
                <c:pt idx="0">
                  <c:v>0.60538116591928248</c:v>
                </c:pt>
                <c:pt idx="1">
                  <c:v>0.37735849056603776</c:v>
                </c:pt>
                <c:pt idx="2">
                  <c:v>0.69142066420664205</c:v>
                </c:pt>
                <c:pt idx="3">
                  <c:v>0.59420289855072461</c:v>
                </c:pt>
                <c:pt idx="4">
                  <c:v>0.63485477178423233</c:v>
                </c:pt>
                <c:pt idx="5">
                  <c:v>0.13360323886639677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11-45C3-97D3-19D921017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5255888"/>
        <c:axId val="525256544"/>
      </c:barChart>
      <c:lineChart>
        <c:grouping val="standard"/>
        <c:varyColors val="0"/>
        <c:ser>
          <c:idx val="0"/>
          <c:order val="0"/>
          <c:tx>
            <c:v>Model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Outcomes!$BP$12:$BU$12</c:f>
                <c:numCache>
                  <c:formatCode>General</c:formatCode>
                  <c:ptCount val="6"/>
                  <c:pt idx="0">
                    <c:v>3.3211697709961907E-2</c:v>
                  </c:pt>
                  <c:pt idx="1">
                    <c:v>3.0975813910002148E-2</c:v>
                  </c:pt>
                  <c:pt idx="2">
                    <c:v>1.508724230386238E-2</c:v>
                  </c:pt>
                  <c:pt idx="3">
                    <c:v>3.5404010474299641E-2</c:v>
                  </c:pt>
                  <c:pt idx="4">
                    <c:v>6.3732645413933087E-2</c:v>
                  </c:pt>
                  <c:pt idx="5">
                    <c:v>4.4597344958553553E-2</c:v>
                  </c:pt>
                </c:numCache>
              </c:numRef>
            </c:plus>
            <c:minus>
              <c:numRef>
                <c:f>Outcomes!$BP$11:$BU$11</c:f>
                <c:numCache>
                  <c:formatCode>General</c:formatCode>
                  <c:ptCount val="6"/>
                  <c:pt idx="0">
                    <c:v>4.0006578230238343E-2</c:v>
                  </c:pt>
                  <c:pt idx="1">
                    <c:v>2.2321980683275899E-2</c:v>
                  </c:pt>
                  <c:pt idx="2">
                    <c:v>2.0833061267260478E-2</c:v>
                  </c:pt>
                  <c:pt idx="3">
                    <c:v>5.1774827974557902E-2</c:v>
                  </c:pt>
                  <c:pt idx="4">
                    <c:v>5.8322890697613872E-2</c:v>
                  </c:pt>
                  <c:pt idx="5">
                    <c:v>5.2799094749140713E-2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Outcomes!$BP$2:$BU$2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Outcomes!$BP$8:$BU$8</c:f>
              <c:numCache>
                <c:formatCode>0.0%</c:formatCode>
                <c:ptCount val="6"/>
                <c:pt idx="0">
                  <c:v>0.61257053468932399</c:v>
                </c:pt>
                <c:pt idx="1">
                  <c:v>0.50434790670078244</c:v>
                </c:pt>
                <c:pt idx="2">
                  <c:v>0.72191406937841163</c:v>
                </c:pt>
                <c:pt idx="3">
                  <c:v>0.62754589520903981</c:v>
                </c:pt>
                <c:pt idx="4">
                  <c:v>0.63777025911866647</c:v>
                </c:pt>
                <c:pt idx="5">
                  <c:v>0.1627350617558696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11-45C3-97D3-19D921017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55888"/>
        <c:axId val="525256544"/>
      </c:lineChart>
      <c:catAx>
        <c:axId val="5252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544"/>
        <c:crosses val="autoZero"/>
        <c:auto val="1"/>
        <c:lblAlgn val="ctr"/>
        <c:lblOffset val="100"/>
        <c:noMultiLvlLbl val="0"/>
      </c:catAx>
      <c:valAx>
        <c:axId val="5252565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5888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Age-Distribution of Suscesuful Pregnancies 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CDC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solidFill>
                <a:schemeClr val="accent2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Outcomes!$AE$7:$AJ$7</c:f>
                <c:numCache>
                  <c:formatCode>General</c:formatCode>
                  <c:ptCount val="6"/>
                  <c:pt idx="0">
                    <c:v>1.0125134241585895E-2</c:v>
                  </c:pt>
                  <c:pt idx="1">
                    <c:v>1.5737954692737005E-2</c:v>
                  </c:pt>
                  <c:pt idx="2">
                    <c:v>1.5569687770296659E-2</c:v>
                  </c:pt>
                  <c:pt idx="3">
                    <c:v>1.3756127228974298E-2</c:v>
                  </c:pt>
                  <c:pt idx="4">
                    <c:v>9.9698188954174816E-3</c:v>
                  </c:pt>
                  <c:pt idx="5">
                    <c:v>5.0190642063635254E-3</c:v>
                  </c:pt>
                </c:numCache>
              </c:numRef>
            </c:plus>
            <c:minus>
              <c:numRef>
                <c:f>Outcomes!$AE$6:$AJ$6</c:f>
                <c:numCache>
                  <c:formatCode>General</c:formatCode>
                  <c:ptCount val="6"/>
                  <c:pt idx="0">
                    <c:v>1.0125134241585891E-2</c:v>
                  </c:pt>
                  <c:pt idx="1">
                    <c:v>1.5737954692737005E-2</c:v>
                  </c:pt>
                  <c:pt idx="2">
                    <c:v>1.5569687770296659E-2</c:v>
                  </c:pt>
                  <c:pt idx="3">
                    <c:v>1.3756127228974298E-2</c:v>
                  </c:pt>
                  <c:pt idx="4">
                    <c:v>9.9698188954174798E-3</c:v>
                  </c:pt>
                  <c:pt idx="5">
                    <c:v>5.0190642063635254E-3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Outcomes!$AE$2:$AJ$2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</c:strCache>
            </c:strRef>
          </c:cat>
          <c:val>
            <c:numRef>
              <c:f>Outcomes!$AE$3:$AJ$3</c:f>
              <c:numCache>
                <c:formatCode>0.0%</c:formatCode>
                <c:ptCount val="6"/>
                <c:pt idx="0">
                  <c:v>2.7722772277227723E-2</c:v>
                </c:pt>
                <c:pt idx="1">
                  <c:v>6.5400843881856546E-2</c:v>
                </c:pt>
                <c:pt idx="2">
                  <c:v>7.0395371263259399E-2</c:v>
                </c:pt>
                <c:pt idx="3">
                  <c:v>5.3501945525291826E-2</c:v>
                </c:pt>
                <c:pt idx="4">
                  <c:v>2.3014959723820484E-2</c:v>
                </c:pt>
                <c:pt idx="5">
                  <c:v>5.1347881899871627E-3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30-491C-B29A-DECECE2EA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5255888"/>
        <c:axId val="525256544"/>
      </c:barChart>
      <c:lineChart>
        <c:grouping val="standard"/>
        <c:varyColors val="0"/>
        <c:ser>
          <c:idx val="0"/>
          <c:order val="0"/>
          <c:tx>
            <c:v>Model-Median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Outcomes!$AE$12:$AK$12</c:f>
                <c:numCache>
                  <c:formatCode>General</c:formatCode>
                  <c:ptCount val="7"/>
                  <c:pt idx="0">
                    <c:v>9.971019270958989E-3</c:v>
                  </c:pt>
                  <c:pt idx="1">
                    <c:v>1.5969375037604289E-2</c:v>
                  </c:pt>
                  <c:pt idx="2">
                    <c:v>1.7292812241808869E-2</c:v>
                  </c:pt>
                  <c:pt idx="3">
                    <c:v>1.2686421721561737E-2</c:v>
                  </c:pt>
                  <c:pt idx="4">
                    <c:v>1.5478026575512251E-2</c:v>
                  </c:pt>
                  <c:pt idx="5">
                    <c:v>2.9967217063176631E-3</c:v>
                  </c:pt>
                </c:numCache>
              </c:numRef>
            </c:plus>
            <c:minus>
              <c:numRef>
                <c:f>Outcomes!$AE$11:$AK$11</c:f>
                <c:numCache>
                  <c:formatCode>General</c:formatCode>
                  <c:ptCount val="7"/>
                  <c:pt idx="0">
                    <c:v>1.1377503049165173E-2</c:v>
                  </c:pt>
                  <c:pt idx="1">
                    <c:v>1.8401762969161684E-2</c:v>
                  </c:pt>
                  <c:pt idx="2">
                    <c:v>1.5679701524145689E-2</c:v>
                  </c:pt>
                  <c:pt idx="3">
                    <c:v>1.5363154543710976E-2</c:v>
                  </c:pt>
                  <c:pt idx="4">
                    <c:v>7.1844473767899847E-3</c:v>
                  </c:pt>
                  <c:pt idx="5">
                    <c:v>2.8901794458957991E-3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Outcomes!$AE$2:$AJ$2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</c:strCache>
            </c:strRef>
          </c:cat>
          <c:val>
            <c:numRef>
              <c:f>Outcomes!$AE$8:$AJ$8</c:f>
              <c:numCache>
                <c:formatCode>0.0%</c:formatCode>
                <c:ptCount val="6"/>
                <c:pt idx="0">
                  <c:v>3.7116881008430649E-2</c:v>
                </c:pt>
                <c:pt idx="1">
                  <c:v>6.9544364508393283E-2</c:v>
                </c:pt>
                <c:pt idx="2">
                  <c:v>7.2726974619067408E-2</c:v>
                </c:pt>
                <c:pt idx="3">
                  <c:v>5.9623973769814632E-2</c:v>
                </c:pt>
                <c:pt idx="4">
                  <c:v>2.1634987529027264E-2</c:v>
                </c:pt>
                <c:pt idx="5">
                  <c:v>2.8901794458957991E-3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30-491C-B29A-DECECE2EA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55888"/>
        <c:axId val="525256544"/>
      </c:lineChart>
      <c:catAx>
        <c:axId val="5252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544"/>
        <c:crosses val="autoZero"/>
        <c:auto val="1"/>
        <c:lblAlgn val="ctr"/>
        <c:lblOffset val="100"/>
        <c:noMultiLvlLbl val="0"/>
      </c:catAx>
      <c:valAx>
        <c:axId val="525256544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588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Precentage Had Sex Last Month </a:t>
            </a:r>
            <a:br>
              <a:rPr lang="en-US" sz="1400" b="0" i="0" baseline="0">
                <a:effectLst/>
              </a:rPr>
            </a:br>
            <a:r>
              <a:rPr lang="en-US" sz="1400" b="0" i="0" baseline="0">
                <a:effectLst/>
              </a:rPr>
              <a:t>(Nonpregnant, Nonsterile, No Contraception)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CDC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solidFill>
                <a:schemeClr val="accent2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Outcomes!$CI$7:$CN$7</c:f>
                <c:numCache>
                  <c:formatCode>General</c:formatCode>
                  <c:ptCount val="6"/>
                  <c:pt idx="0">
                    <c:v>1.4828581548244624E-2</c:v>
                  </c:pt>
                  <c:pt idx="1">
                    <c:v>4.9488806274939512E-2</c:v>
                  </c:pt>
                  <c:pt idx="2">
                    <c:v>5.4684953349349252E-2</c:v>
                  </c:pt>
                  <c:pt idx="3">
                    <c:v>5.9100340722220979E-2</c:v>
                  </c:pt>
                  <c:pt idx="4">
                    <c:v>6.4412729965457161E-2</c:v>
                  </c:pt>
                  <c:pt idx="5">
                    <c:v>7.1620603700779939E-2</c:v>
                  </c:pt>
                </c:numCache>
              </c:numRef>
            </c:plus>
            <c:minus>
              <c:numRef>
                <c:f>Outcomes!$CI$6:$CN$6</c:f>
                <c:numCache>
                  <c:formatCode>General</c:formatCode>
                  <c:ptCount val="6"/>
                  <c:pt idx="0">
                    <c:v>1.4828581548244624E-2</c:v>
                  </c:pt>
                  <c:pt idx="1">
                    <c:v>4.948880627493954E-2</c:v>
                  </c:pt>
                  <c:pt idx="2">
                    <c:v>5.4684953349349252E-2</c:v>
                  </c:pt>
                  <c:pt idx="3">
                    <c:v>5.9100340722220979E-2</c:v>
                  </c:pt>
                  <c:pt idx="4">
                    <c:v>6.4412729965457161E-2</c:v>
                  </c:pt>
                  <c:pt idx="5">
                    <c:v>7.1620603700779939E-2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Outcomes!$CI$2:$CN$2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</c:strCache>
            </c:strRef>
          </c:cat>
          <c:val>
            <c:numRef>
              <c:f>Outcomes!$CI$3:$CN$3</c:f>
              <c:numCache>
                <c:formatCode>0.0%</c:formatCode>
                <c:ptCount val="6"/>
                <c:pt idx="0">
                  <c:v>3.8580246913580245E-2</c:v>
                </c:pt>
                <c:pt idx="1">
                  <c:v>0.25503355704697989</c:v>
                </c:pt>
                <c:pt idx="2">
                  <c:v>0.36577181208053694</c:v>
                </c:pt>
                <c:pt idx="3">
                  <c:v>0.45787545787545786</c:v>
                </c:pt>
                <c:pt idx="4">
                  <c:v>0.39366515837104071</c:v>
                </c:pt>
                <c:pt idx="5">
                  <c:v>0.40883977900552487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0C-416F-BA31-9CC70A9A3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5255888"/>
        <c:axId val="525256544"/>
      </c:barChart>
      <c:lineChart>
        <c:grouping val="standard"/>
        <c:varyColors val="0"/>
        <c:ser>
          <c:idx val="0"/>
          <c:order val="0"/>
          <c:tx>
            <c:v>Model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Outcomes!$CI$12:$CN$12</c:f>
                <c:numCache>
                  <c:formatCode>General</c:formatCode>
                  <c:ptCount val="6"/>
                  <c:pt idx="0">
                    <c:v>1.2866894419938706E-2</c:v>
                  </c:pt>
                  <c:pt idx="1">
                    <c:v>4.6692558398007233E-2</c:v>
                  </c:pt>
                  <c:pt idx="2">
                    <c:v>6.1218386076398235E-2</c:v>
                  </c:pt>
                  <c:pt idx="3">
                    <c:v>6.2105548737501848E-2</c:v>
                  </c:pt>
                  <c:pt idx="4">
                    <c:v>5.4652356357112908E-2</c:v>
                  </c:pt>
                  <c:pt idx="5">
                    <c:v>6.7947664034449018E-2</c:v>
                  </c:pt>
                </c:numCache>
              </c:numRef>
            </c:plus>
            <c:minus>
              <c:numRef>
                <c:f>Outcomes!$CI$11:$CN$11</c:f>
                <c:numCache>
                  <c:formatCode>General</c:formatCode>
                  <c:ptCount val="6"/>
                  <c:pt idx="0">
                    <c:v>9.1725415211114276E-3</c:v>
                  </c:pt>
                  <c:pt idx="1">
                    <c:v>3.4331812585366661E-2</c:v>
                  </c:pt>
                  <c:pt idx="2">
                    <c:v>5.0975350817883125E-2</c:v>
                  </c:pt>
                  <c:pt idx="3">
                    <c:v>3.5348341186986765E-2</c:v>
                  </c:pt>
                  <c:pt idx="4">
                    <c:v>5.4012303521487004E-2</c:v>
                  </c:pt>
                  <c:pt idx="5">
                    <c:v>6.3511501632784573E-2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Outcomes!$CI$2:$CN$2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</c:strCache>
            </c:strRef>
          </c:cat>
          <c:val>
            <c:numRef>
              <c:f>Outcomes!$CI$8:$CN$8</c:f>
              <c:numCache>
                <c:formatCode>0.0%</c:formatCode>
                <c:ptCount val="6"/>
                <c:pt idx="0">
                  <c:v>3.5582088502422254E-2</c:v>
                </c:pt>
                <c:pt idx="1">
                  <c:v>0.20095744897336237</c:v>
                </c:pt>
                <c:pt idx="2">
                  <c:v>0.30514705882352944</c:v>
                </c:pt>
                <c:pt idx="3">
                  <c:v>0.35983939067803627</c:v>
                </c:pt>
                <c:pt idx="4">
                  <c:v>0.37335656581656895</c:v>
                </c:pt>
                <c:pt idx="5">
                  <c:v>0.34538804484266111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0C-416F-BA31-9CC70A9A3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55888"/>
        <c:axId val="525256544"/>
      </c:lineChart>
      <c:catAx>
        <c:axId val="5252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544"/>
        <c:crosses val="autoZero"/>
        <c:auto val="1"/>
        <c:lblAlgn val="ctr"/>
        <c:lblOffset val="100"/>
        <c:noMultiLvlLbl val="0"/>
      </c:catAx>
      <c:valAx>
        <c:axId val="52525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Precentage Drank Last Month </a:t>
            </a:r>
            <a:br>
              <a:rPr lang="en-US" sz="1400" b="0" i="0" baseline="0">
                <a:effectLst/>
              </a:rPr>
            </a:br>
            <a:r>
              <a:rPr lang="en-US" sz="1400" b="0" i="0" baseline="0">
                <a:effectLst/>
              </a:rPr>
              <a:t>(Nonpregnant, Nonsterile)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CDC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solidFill>
                <a:schemeClr val="accent2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Outcomes!$BY$6:$CD$6</c:f>
                <c:numCache>
                  <c:formatCode>General</c:formatCode>
                  <c:ptCount val="6"/>
                  <c:pt idx="0">
                    <c:v>3.0087777248906655E-2</c:v>
                  </c:pt>
                  <c:pt idx="1">
                    <c:v>3.137151223547352E-2</c:v>
                  </c:pt>
                  <c:pt idx="2">
                    <c:v>3.1789916183487477E-2</c:v>
                  </c:pt>
                  <c:pt idx="3">
                    <c:v>3.4502546999134021E-2</c:v>
                  </c:pt>
                  <c:pt idx="4">
                    <c:v>4.1535622197082733E-2</c:v>
                  </c:pt>
                  <c:pt idx="5">
                    <c:v>4.9721794197592706E-2</c:v>
                  </c:pt>
                </c:numCache>
              </c:numRef>
            </c:plus>
            <c:minus>
              <c:numRef>
                <c:f>Outcomes!$BY$7:$CD$7</c:f>
                <c:numCache>
                  <c:formatCode>General</c:formatCode>
                  <c:ptCount val="6"/>
                  <c:pt idx="0">
                    <c:v>3.0087777248906655E-2</c:v>
                  </c:pt>
                  <c:pt idx="1">
                    <c:v>3.137151223547352E-2</c:v>
                  </c:pt>
                  <c:pt idx="2">
                    <c:v>3.1789916183487477E-2</c:v>
                  </c:pt>
                  <c:pt idx="3">
                    <c:v>3.4502546999134021E-2</c:v>
                  </c:pt>
                  <c:pt idx="4">
                    <c:v>4.1535622197082733E-2</c:v>
                  </c:pt>
                  <c:pt idx="5">
                    <c:v>4.9721794197592706E-2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Outcomes!$BY$2:$CD$2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</c:strCache>
            </c:strRef>
          </c:cat>
          <c:val>
            <c:numRef>
              <c:f>Outcomes!$BY$3:$CD$3</c:f>
              <c:numCache>
                <c:formatCode>0.0%</c:formatCode>
                <c:ptCount val="6"/>
                <c:pt idx="0">
                  <c:v>0.34583333333333333</c:v>
                </c:pt>
                <c:pt idx="1">
                  <c:v>0.68446026097271651</c:v>
                </c:pt>
                <c:pt idx="2">
                  <c:v>0.67264038231780165</c:v>
                </c:pt>
                <c:pt idx="3">
                  <c:v>0.66204986149584488</c:v>
                </c:pt>
                <c:pt idx="4">
                  <c:v>0.60943396226415092</c:v>
                </c:pt>
                <c:pt idx="5">
                  <c:v>0.6202185792349727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06-4A65-8D0C-4C2333F80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5255888"/>
        <c:axId val="525256544"/>
      </c:barChart>
      <c:lineChart>
        <c:grouping val="standard"/>
        <c:varyColors val="0"/>
        <c:ser>
          <c:idx val="0"/>
          <c:order val="0"/>
          <c:tx>
            <c:v>Model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Outcomes!$BY$12:$CD$12</c:f>
                <c:numCache>
                  <c:formatCode>General</c:formatCode>
                  <c:ptCount val="6"/>
                  <c:pt idx="0">
                    <c:v>3.4489196928064625E-2</c:v>
                  </c:pt>
                  <c:pt idx="1">
                    <c:v>2.7743097226191282E-2</c:v>
                  </c:pt>
                  <c:pt idx="2">
                    <c:v>2.8391484635320152E-2</c:v>
                  </c:pt>
                  <c:pt idx="3">
                    <c:v>2.7882437860840659E-2</c:v>
                  </c:pt>
                  <c:pt idx="4">
                    <c:v>2.940426853905298E-2</c:v>
                  </c:pt>
                  <c:pt idx="5">
                    <c:v>4.9228214482094912E-2</c:v>
                  </c:pt>
                </c:numCache>
              </c:numRef>
            </c:plus>
            <c:minus>
              <c:numRef>
                <c:f>Outcomes!$BY$11:$CD$11</c:f>
                <c:numCache>
                  <c:formatCode>General</c:formatCode>
                  <c:ptCount val="6"/>
                  <c:pt idx="0">
                    <c:v>3.75538305417914E-2</c:v>
                  </c:pt>
                  <c:pt idx="1">
                    <c:v>3.0183417574164761E-2</c:v>
                  </c:pt>
                  <c:pt idx="2">
                    <c:v>3.8181673378594461E-2</c:v>
                  </c:pt>
                  <c:pt idx="3">
                    <c:v>4.14722298452187E-2</c:v>
                  </c:pt>
                  <c:pt idx="4">
                    <c:v>2.8721704760754863E-2</c:v>
                  </c:pt>
                  <c:pt idx="5">
                    <c:v>5.5682812915275215E-2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Outcomes!$BY$2:$CD$2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</c:strCache>
            </c:strRef>
          </c:cat>
          <c:val>
            <c:numRef>
              <c:f>Outcomes!$BY$8:$CD$8</c:f>
              <c:numCache>
                <c:formatCode>0.0%</c:formatCode>
                <c:ptCount val="6"/>
                <c:pt idx="0">
                  <c:v>0.53842257142657513</c:v>
                </c:pt>
                <c:pt idx="1">
                  <c:v>0.69073156953866621</c:v>
                </c:pt>
                <c:pt idx="2">
                  <c:v>0.69727878563495005</c:v>
                </c:pt>
                <c:pt idx="3">
                  <c:v>0.6692684185291462</c:v>
                </c:pt>
                <c:pt idx="4">
                  <c:v>0.62487721021610998</c:v>
                </c:pt>
                <c:pt idx="5">
                  <c:v>0.63753665689149552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06-4A65-8D0C-4C2333F80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55888"/>
        <c:axId val="525256544"/>
      </c:lineChart>
      <c:catAx>
        <c:axId val="5252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544"/>
        <c:crosses val="autoZero"/>
        <c:auto val="1"/>
        <c:lblAlgn val="ctr"/>
        <c:lblOffset val="100"/>
        <c:noMultiLvlLbl val="0"/>
      </c:catAx>
      <c:valAx>
        <c:axId val="52525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Distribution in Risk-Behavior Groups 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Survey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solidFill>
                <a:schemeClr val="accent2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Outcomes!$V$7:$AA$7</c:f>
                <c:numCache>
                  <c:formatCode>General</c:formatCode>
                  <c:ptCount val="6"/>
                </c:numCache>
              </c:numRef>
            </c:plus>
            <c:minus>
              <c:numRef>
                <c:f>Outcomes!$V$6:$AA$6</c:f>
                <c:numCache>
                  <c:formatCode>General</c:formatCode>
                  <c:ptCount val="6"/>
                </c:numCache>
              </c:numRef>
            </c:minus>
            <c:spPr>
              <a:noFill/>
              <a:ln w="25400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cat>
            <c:strRef>
              <c:f>Outcomes!$V$2:$AA$2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Outcomes!$V$3:$AA$3</c:f>
              <c:numCache>
                <c:formatCode>0.0%</c:formatCode>
                <c:ptCount val="6"/>
                <c:pt idx="0">
                  <c:v>0.19652570626425689</c:v>
                </c:pt>
                <c:pt idx="1">
                  <c:v>0.20635199157746972</c:v>
                </c:pt>
                <c:pt idx="2">
                  <c:v>0.38340059659589404</c:v>
                </c:pt>
                <c:pt idx="3">
                  <c:v>0.12282856641516056</c:v>
                </c:pt>
                <c:pt idx="4">
                  <c:v>4.228812072293385E-2</c:v>
                </c:pt>
                <c:pt idx="5">
                  <c:v>4.3691875767678537E-2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0F-4631-A10F-DAE60CAB5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5255888"/>
        <c:axId val="525256544"/>
      </c:barChart>
      <c:lineChart>
        <c:grouping val="standard"/>
        <c:varyColors val="0"/>
        <c:ser>
          <c:idx val="0"/>
          <c:order val="0"/>
          <c:tx>
            <c:v>Model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Outcomes!$V$12:$AA$12</c:f>
                <c:numCache>
                  <c:formatCode>General</c:formatCode>
                  <c:ptCount val="6"/>
                  <c:pt idx="0">
                    <c:v>7.4499999999999844E-3</c:v>
                  </c:pt>
                  <c:pt idx="1">
                    <c:v>9.005000000000013E-3</c:v>
                  </c:pt>
                  <c:pt idx="2">
                    <c:v>8.9250000000000163E-3</c:v>
                  </c:pt>
                  <c:pt idx="3">
                    <c:v>8.9399999999999896E-3</c:v>
                  </c:pt>
                  <c:pt idx="4">
                    <c:v>5.1149999999999946E-3</c:v>
                  </c:pt>
                  <c:pt idx="5">
                    <c:v>6.4249999999999932E-3</c:v>
                  </c:pt>
                </c:numCache>
              </c:numRef>
            </c:plus>
            <c:minus>
              <c:numRef>
                <c:f>Outcomes!$V$11:$AA$11</c:f>
                <c:numCache>
                  <c:formatCode>General</c:formatCode>
                  <c:ptCount val="6"/>
                  <c:pt idx="0">
                    <c:v>5.7050000000000156E-3</c:v>
                  </c:pt>
                  <c:pt idx="1">
                    <c:v>1.0004999999999986E-2</c:v>
                  </c:pt>
                  <c:pt idx="2">
                    <c:v>1.1305000000000009E-2</c:v>
                  </c:pt>
                  <c:pt idx="3">
                    <c:v>8.6149999999999977E-3</c:v>
                  </c:pt>
                  <c:pt idx="4">
                    <c:v>6.2100000000000002E-3</c:v>
                  </c:pt>
                  <c:pt idx="5">
                    <c:v>4.8049999999999968E-3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Outcomes!$V$2:$AA$2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Outcomes!$V$8:$AA$8</c:f>
              <c:numCache>
                <c:formatCode>0.0%</c:formatCode>
                <c:ptCount val="6"/>
                <c:pt idx="0">
                  <c:v>0.2</c:v>
                </c:pt>
                <c:pt idx="1">
                  <c:v>0.21729999999999999</c:v>
                </c:pt>
                <c:pt idx="2">
                  <c:v>0.3826</c:v>
                </c:pt>
                <c:pt idx="3">
                  <c:v>0.1231</c:v>
                </c:pt>
                <c:pt idx="4">
                  <c:v>3.0800000000000001E-2</c:v>
                </c:pt>
                <c:pt idx="5">
                  <c:v>4.5499999999999999E-2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0F-4631-A10F-DAE60CAB5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55888"/>
        <c:axId val="525256544"/>
      </c:lineChart>
      <c:catAx>
        <c:axId val="5252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544"/>
        <c:crosses val="autoZero"/>
        <c:auto val="1"/>
        <c:lblAlgn val="ctr"/>
        <c:lblOffset val="100"/>
        <c:noMultiLvlLbl val="0"/>
      </c:catAx>
      <c:valAx>
        <c:axId val="52525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588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Percentage Pregnancies Exposed to Alcohol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5255888"/>
        <c:axId val="52525654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Outcomes!$AO$7:$AU$7</c15:sqref>
                          </c15:formulaRef>
                        </c:ext>
                      </c:extLst>
                      <c:numCache>
                        <c:formatCode>General</c:formatCode>
                        <c:ptCount val="7"/>
                        <c:pt idx="0">
                          <c:v>7.7808516461419612E-3</c:v>
                        </c:pt>
                        <c:pt idx="1">
                          <c:v>1.4860065287659839E-2</c:v>
                        </c:pt>
                        <c:pt idx="2">
                          <c:v>1.8382815850732384E-2</c:v>
                        </c:pt>
                        <c:pt idx="3">
                          <c:v>2.359370190597436E-2</c:v>
                        </c:pt>
                        <c:pt idx="4">
                          <c:v>2.5734716091490265E-2</c:v>
                        </c:pt>
                        <c:pt idx="5">
                          <c:v>3.4322718360082966E-2</c:v>
                        </c:pt>
                        <c:pt idx="6">
                          <c:v>7.821003089968151E-3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Outcomes!$AO$6:$AU$6</c15:sqref>
                          </c15:formulaRef>
                        </c:ext>
                      </c:extLst>
                      <c:numCache>
                        <c:formatCode>General</c:formatCode>
                        <c:ptCount val="7"/>
                        <c:pt idx="0">
                          <c:v>7.7808516461419595E-3</c:v>
                        </c:pt>
                        <c:pt idx="1">
                          <c:v>1.4860065287659839E-2</c:v>
                        </c:pt>
                        <c:pt idx="2">
                          <c:v>1.8382815850732384E-2</c:v>
                        </c:pt>
                        <c:pt idx="3">
                          <c:v>2.3593701905974346E-2</c:v>
                        </c:pt>
                        <c:pt idx="4">
                          <c:v>2.5734716091490265E-2</c:v>
                        </c:pt>
                        <c:pt idx="5">
                          <c:v>3.4322718360082966E-2</c:v>
                        </c:pt>
                        <c:pt idx="6">
                          <c:v>7.821003089968151E-3</c:v>
                        </c:pt>
                      </c:numCache>
                    </c:numRef>
                  </c:minus>
                  <c:spPr>
                    <a:noFill/>
                    <a:ln w="25400" cap="flat" cmpd="sng" algn="ctr">
                      <a:solidFill>
                        <a:schemeClr val="accent2"/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Outcomes!$AZ$2:$BF$2</c15:sqref>
                        </c15:formulaRef>
                      </c:ext>
                    </c:extLst>
                    <c:strCache>
                      <c:ptCount val="7"/>
                      <c:pt idx="0">
                        <c:v>15-19</c:v>
                      </c:pt>
                      <c:pt idx="1">
                        <c:v>20-24</c:v>
                      </c:pt>
                      <c:pt idx="2">
                        <c:v>25-29</c:v>
                      </c:pt>
                      <c:pt idx="3">
                        <c:v>30-34</c:v>
                      </c:pt>
                      <c:pt idx="4">
                        <c:v>35-39</c:v>
                      </c:pt>
                      <c:pt idx="5">
                        <c:v>40-44</c:v>
                      </c:pt>
                      <c:pt idx="6">
                        <c:v>Total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Outcomes!$AZ$3:$BF$3</c15:sqref>
                        </c15:formulaRef>
                      </c:ext>
                    </c:extLst>
                    <c:numCache>
                      <c:formatCode>0.0%</c:formatCode>
                      <c:ptCount val="7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F87-46A0-B234-67E799A6F71B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0"/>
          <c:order val="0"/>
          <c:tx>
            <c:v>Model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Outcomes!$AZ$12:$BF$12</c:f>
                <c:numCache>
                  <c:formatCode>General</c:formatCode>
                  <c:ptCount val="7"/>
                  <c:pt idx="0">
                    <c:v>0.1071381740196079</c:v>
                  </c:pt>
                  <c:pt idx="1">
                    <c:v>6.3655794671879429E-2</c:v>
                  </c:pt>
                  <c:pt idx="2">
                    <c:v>6.0276315789473678E-2</c:v>
                  </c:pt>
                  <c:pt idx="3">
                    <c:v>6.3442440167773784E-2</c:v>
                  </c:pt>
                  <c:pt idx="4">
                    <c:v>0.12777777777777755</c:v>
                  </c:pt>
                  <c:pt idx="5">
                    <c:v>0.4285714285714286</c:v>
                  </c:pt>
                  <c:pt idx="6">
                    <c:v>3.6300814657246772E-2</c:v>
                  </c:pt>
                </c:numCache>
              </c:numRef>
            </c:plus>
            <c:minus>
              <c:numRef>
                <c:f>Outcomes!$AZ$11:$BF$11</c:f>
                <c:numCache>
                  <c:formatCode>General</c:formatCode>
                  <c:ptCount val="7"/>
                  <c:pt idx="0">
                    <c:v>0.12080541190835303</c:v>
                  </c:pt>
                  <c:pt idx="1">
                    <c:v>9.644634519254458E-2</c:v>
                  </c:pt>
                  <c:pt idx="2">
                    <c:v>8.5175438596491237E-2</c:v>
                  </c:pt>
                  <c:pt idx="3">
                    <c:v>0.12049404722890666</c:v>
                  </c:pt>
                  <c:pt idx="4">
                    <c:v>0.12361851332398321</c:v>
                  </c:pt>
                  <c:pt idx="5">
                    <c:v>0.3214285714285714</c:v>
                  </c:pt>
                  <c:pt idx="6">
                    <c:v>3.6187047405801587E-2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Outcomes!$AZ$2:$BF$2</c:f>
              <c:strCache>
                <c:ptCount val="7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  <c:pt idx="6">
                  <c:v>Total</c:v>
                </c:pt>
              </c:strCache>
            </c:strRef>
          </c:cat>
          <c:val>
            <c:numRef>
              <c:f>Outcomes!$AZ$8:$BF$8</c:f>
              <c:numCache>
                <c:formatCode>0.0%</c:formatCode>
                <c:ptCount val="7"/>
                <c:pt idx="0">
                  <c:v>0.72029411764705875</c:v>
                </c:pt>
                <c:pt idx="1">
                  <c:v>0.7808689024390244</c:v>
                </c:pt>
                <c:pt idx="2">
                  <c:v>0.75</c:v>
                </c:pt>
                <c:pt idx="3">
                  <c:v>0.72665006226650064</c:v>
                </c:pt>
                <c:pt idx="4">
                  <c:v>0.68</c:v>
                </c:pt>
                <c:pt idx="5">
                  <c:v>0.5714285714285714</c:v>
                </c:pt>
                <c:pt idx="6">
                  <c:v>0.7368475810646784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87-46A0-B234-67E799A6F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55888"/>
        <c:axId val="525256544"/>
      </c:lineChart>
      <c:catAx>
        <c:axId val="5252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544"/>
        <c:crosses val="autoZero"/>
        <c:auto val="1"/>
        <c:lblAlgn val="ctr"/>
        <c:lblOffset val="100"/>
        <c:noMultiLvlLbl val="0"/>
      </c:catAx>
      <c:valAx>
        <c:axId val="52525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Pathways to an Alcohol-Exposed Pregnancy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Model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5875">
                <a:solidFill>
                  <a:schemeClr val="accent1"/>
                </a:solidFill>
              </a:ln>
              <a:effectLst/>
            </c:spPr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Outcomes!$BI$12:$BL$12</c:f>
                <c:numCache>
                  <c:formatCode>General</c:formatCode>
                  <c:ptCount val="4"/>
                  <c:pt idx="0">
                    <c:v>2.7255936818192411E-2</c:v>
                  </c:pt>
                  <c:pt idx="1">
                    <c:v>3.0291764387807271E-2</c:v>
                  </c:pt>
                  <c:pt idx="2">
                    <c:v>4.7605834857733842E-2</c:v>
                  </c:pt>
                  <c:pt idx="3">
                    <c:v>5.3343643388172324E-2</c:v>
                  </c:pt>
                </c:numCache>
              </c:numRef>
            </c:plus>
            <c:minus>
              <c:numRef>
                <c:f>Outcomes!$BI$11:$BL$11</c:f>
                <c:numCache>
                  <c:formatCode>General</c:formatCode>
                  <c:ptCount val="4"/>
                  <c:pt idx="0">
                    <c:v>2.5026881151932176E-2</c:v>
                  </c:pt>
                  <c:pt idx="1">
                    <c:v>3.1369075701685678E-2</c:v>
                  </c:pt>
                  <c:pt idx="2">
                    <c:v>5.8215782292976082E-2</c:v>
                  </c:pt>
                  <c:pt idx="3">
                    <c:v>4.6638244210478463E-2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Outcomes!$BI$2:$BL$2</c:f>
              <c:strCache>
                <c:ptCount val="4"/>
                <c:pt idx="0">
                  <c:v>Seeking 
Pregnancy</c:v>
                </c:pt>
                <c:pt idx="1">
                  <c:v>No 
Contraception</c:v>
                </c:pt>
                <c:pt idx="2">
                  <c:v>Contraception Failure</c:v>
                </c:pt>
                <c:pt idx="3">
                  <c:v>Drinking while Aware of Pregnancy</c:v>
                </c:pt>
              </c:strCache>
            </c:strRef>
          </c:cat>
          <c:val>
            <c:numRef>
              <c:f>Outcomes!$BI$8:$BL$8</c:f>
              <c:numCache>
                <c:formatCode>0.0%</c:formatCode>
                <c:ptCount val="4"/>
                <c:pt idx="0">
                  <c:v>9.0563496929561282E-2</c:v>
                </c:pt>
                <c:pt idx="1">
                  <c:v>0.10197089873721966</c:v>
                </c:pt>
                <c:pt idx="2">
                  <c:v>0.32749144140685749</c:v>
                </c:pt>
                <c:pt idx="3">
                  <c:v>0.47993880392983534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AB-48B6-A9DA-DE38BFE63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255888"/>
        <c:axId val="525256544"/>
      </c:lineChart>
      <c:catAx>
        <c:axId val="5252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544"/>
        <c:crosses val="autoZero"/>
        <c:auto val="1"/>
        <c:lblAlgn val="ctr"/>
        <c:lblOffset val="100"/>
        <c:noMultiLvlLbl val="0"/>
      </c:catAx>
      <c:valAx>
        <c:axId val="525256544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588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Age-Distribution of Suscesuful Pregnancies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CDC</c:v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solidFill>
                <a:schemeClr val="accent2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Outcomes!$AE$7:$AJ$7</c:f>
                <c:numCache>
                  <c:formatCode>General</c:formatCode>
                  <c:ptCount val="6"/>
                  <c:pt idx="0">
                    <c:v>1.0125134241585895E-2</c:v>
                  </c:pt>
                  <c:pt idx="1">
                    <c:v>1.5737954692737005E-2</c:v>
                  </c:pt>
                  <c:pt idx="2">
                    <c:v>1.5569687770296659E-2</c:v>
                  </c:pt>
                  <c:pt idx="3">
                    <c:v>1.3756127228974298E-2</c:v>
                  </c:pt>
                  <c:pt idx="4">
                    <c:v>9.9698188954174816E-3</c:v>
                  </c:pt>
                  <c:pt idx="5">
                    <c:v>5.0190642063635254E-3</c:v>
                  </c:pt>
                </c:numCache>
              </c:numRef>
            </c:plus>
            <c:minus>
              <c:numRef>
                <c:f>Outcomes!$AE$6:$AJ$6</c:f>
                <c:numCache>
                  <c:formatCode>General</c:formatCode>
                  <c:ptCount val="6"/>
                  <c:pt idx="0">
                    <c:v>1.0125134241585891E-2</c:v>
                  </c:pt>
                  <c:pt idx="1">
                    <c:v>1.5737954692737005E-2</c:v>
                  </c:pt>
                  <c:pt idx="2">
                    <c:v>1.5569687770296659E-2</c:v>
                  </c:pt>
                  <c:pt idx="3">
                    <c:v>1.3756127228974298E-2</c:v>
                  </c:pt>
                  <c:pt idx="4">
                    <c:v>9.9698188954174798E-3</c:v>
                  </c:pt>
                  <c:pt idx="5">
                    <c:v>5.0190642063635254E-3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Outcomes!$AE$2:$AJ$2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</c:strCache>
            </c:strRef>
          </c:cat>
          <c:val>
            <c:numRef>
              <c:f>Outcomes!$AE$3:$AJ$3</c:f>
              <c:numCache>
                <c:formatCode>0.0%</c:formatCode>
                <c:ptCount val="6"/>
                <c:pt idx="0">
                  <c:v>2.7722772277227723E-2</c:v>
                </c:pt>
                <c:pt idx="1">
                  <c:v>6.5400843881856546E-2</c:v>
                </c:pt>
                <c:pt idx="2">
                  <c:v>7.0395371263259399E-2</c:v>
                </c:pt>
                <c:pt idx="3">
                  <c:v>5.3501945525291826E-2</c:v>
                </c:pt>
                <c:pt idx="4">
                  <c:v>2.3014959723820484E-2</c:v>
                </c:pt>
                <c:pt idx="5">
                  <c:v>5.1347881899871627E-3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7D-43FC-989C-A0A46CC08F5D}"/>
            </c:ext>
          </c:extLst>
        </c:ser>
        <c:ser>
          <c:idx val="0"/>
          <c:order val="0"/>
          <c:tx>
            <c:v>Model-Median</c:v>
          </c:tx>
          <c:spPr>
            <a:solidFill>
              <a:schemeClr val="accent1">
                <a:lumMod val="20000"/>
                <a:lumOff val="80000"/>
              </a:schemeClr>
            </a:solidFill>
            <a:ln w="25400">
              <a:solidFill>
                <a:schemeClr val="accent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Outcomes!$AE$12:$AK$12</c:f>
                <c:numCache>
                  <c:formatCode>General</c:formatCode>
                  <c:ptCount val="7"/>
                  <c:pt idx="0">
                    <c:v>9.971019270958989E-3</c:v>
                  </c:pt>
                  <c:pt idx="1">
                    <c:v>1.5969375037604289E-2</c:v>
                  </c:pt>
                  <c:pt idx="2">
                    <c:v>1.7292812241808869E-2</c:v>
                  </c:pt>
                  <c:pt idx="3">
                    <c:v>1.2686421721561737E-2</c:v>
                  </c:pt>
                  <c:pt idx="4">
                    <c:v>1.5478026575512251E-2</c:v>
                  </c:pt>
                  <c:pt idx="5">
                    <c:v>2.9967217063176631E-3</c:v>
                  </c:pt>
                </c:numCache>
              </c:numRef>
            </c:plus>
            <c:minus>
              <c:numRef>
                <c:f>Outcomes!$AE$11:$AK$11</c:f>
                <c:numCache>
                  <c:formatCode>General</c:formatCode>
                  <c:ptCount val="7"/>
                  <c:pt idx="0">
                    <c:v>1.1377503049165173E-2</c:v>
                  </c:pt>
                  <c:pt idx="1">
                    <c:v>1.8401762969161684E-2</c:v>
                  </c:pt>
                  <c:pt idx="2">
                    <c:v>1.5679701524145689E-2</c:v>
                  </c:pt>
                  <c:pt idx="3">
                    <c:v>1.5363154543710976E-2</c:v>
                  </c:pt>
                  <c:pt idx="4">
                    <c:v>7.1844473767899847E-3</c:v>
                  </c:pt>
                  <c:pt idx="5">
                    <c:v>2.8901794458957991E-3</c:v>
                  </c:pt>
                </c:numCache>
              </c:numRef>
            </c:minus>
            <c:spPr>
              <a:noFill/>
              <a:ln w="28575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cat>
            <c:strRef>
              <c:f>Outcomes!$AE$2:$AJ$2</c:f>
              <c:strCache>
                <c:ptCount val="6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</c:strCache>
            </c:strRef>
          </c:cat>
          <c:val>
            <c:numRef>
              <c:f>Outcomes!$AE$8:$AJ$8</c:f>
              <c:numCache>
                <c:formatCode>0.0%</c:formatCode>
                <c:ptCount val="6"/>
                <c:pt idx="0">
                  <c:v>3.7116881008430649E-2</c:v>
                </c:pt>
                <c:pt idx="1">
                  <c:v>6.9544364508393283E-2</c:v>
                </c:pt>
                <c:pt idx="2">
                  <c:v>7.2726974619067408E-2</c:v>
                </c:pt>
                <c:pt idx="3">
                  <c:v>5.9623973769814632E-2</c:v>
                </c:pt>
                <c:pt idx="4">
                  <c:v>2.1634987529027264E-2</c:v>
                </c:pt>
                <c:pt idx="5">
                  <c:v>2.8901794458957991E-3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7D-43FC-989C-A0A46CC08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5255888"/>
        <c:axId val="525256544"/>
      </c:barChart>
      <c:catAx>
        <c:axId val="52525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6544"/>
        <c:crosses val="autoZero"/>
        <c:auto val="1"/>
        <c:lblAlgn val="ctr"/>
        <c:lblOffset val="100"/>
        <c:noMultiLvlLbl val="0"/>
      </c:catAx>
      <c:valAx>
        <c:axId val="525256544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5588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15-20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Outcomes!$CQ$2</c:f>
              <c:strCache>
                <c:ptCount val="1"/>
                <c:pt idx="0">
                  <c:v>Survey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Outcomes!$CQ$3:$CQ$8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Outcomes!$CS$3:$CS$8</c:f>
              <c:numCache>
                <c:formatCode>0.0%</c:formatCode>
                <c:ptCount val="6"/>
                <c:pt idx="0">
                  <c:v>1.1900000000000001E-2</c:v>
                </c:pt>
                <c:pt idx="1">
                  <c:v>0.6139</c:v>
                </c:pt>
                <c:pt idx="2">
                  <c:v>0.2366</c:v>
                </c:pt>
                <c:pt idx="3">
                  <c:v>0.1089</c:v>
                </c:pt>
                <c:pt idx="4">
                  <c:v>1E-3</c:v>
                </c:pt>
                <c:pt idx="5">
                  <c:v>2.7699999999999999E-2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84-4958-909E-6593F4615682}"/>
            </c:ext>
          </c:extLst>
        </c:ser>
        <c:ser>
          <c:idx val="1"/>
          <c:order val="1"/>
          <c:tx>
            <c:strRef>
              <c:f>Outcomes!$CQ$11</c:f>
              <c:strCache>
                <c:ptCount val="1"/>
                <c:pt idx="0">
                  <c:v>Model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Outcomes!$CQ$3:$CQ$8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Outcomes!$CS$12:$CS$17</c:f>
              <c:numCache>
                <c:formatCode>0.0%</c:formatCode>
                <c:ptCount val="6"/>
                <c:pt idx="0">
                  <c:v>1.1121903353270096E-2</c:v>
                </c:pt>
                <c:pt idx="1">
                  <c:v>0.62814908794305158</c:v>
                </c:pt>
                <c:pt idx="2">
                  <c:v>0.20563840410712347</c:v>
                </c:pt>
                <c:pt idx="3">
                  <c:v>0.1180291623808928</c:v>
                </c:pt>
                <c:pt idx="4">
                  <c:v>2.3673883231833471E-4</c:v>
                </c:pt>
                <c:pt idx="5">
                  <c:v>3.6824703383343649E-2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84-4958-909E-6593F4615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27448248"/>
        <c:axId val="627446608"/>
      </c:barChart>
      <c:catAx>
        <c:axId val="627448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46608"/>
        <c:crosses val="autoZero"/>
        <c:auto val="1"/>
        <c:lblAlgn val="ctr"/>
        <c:lblOffset val="100"/>
        <c:noMultiLvlLbl val="0"/>
      </c:catAx>
      <c:valAx>
        <c:axId val="627446608"/>
        <c:scaling>
          <c:orientation val="minMax"/>
          <c:max val="0.6200000000000001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4824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20-24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Outcomes!$CQ$2</c:f>
              <c:strCache>
                <c:ptCount val="1"/>
                <c:pt idx="0">
                  <c:v>Survey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Outcomes!$CQ$3:$CQ$8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Outcomes!$CT$3:$CT$8</c:f>
              <c:numCache>
                <c:formatCode>0.0%</c:formatCode>
                <c:ptCount val="6"/>
                <c:pt idx="0">
                  <c:v>3.27E-2</c:v>
                </c:pt>
                <c:pt idx="1">
                  <c:v>0.1888</c:v>
                </c:pt>
                <c:pt idx="2">
                  <c:v>0.54320000000000002</c:v>
                </c:pt>
                <c:pt idx="3">
                  <c:v>0.1424</c:v>
                </c:pt>
                <c:pt idx="4">
                  <c:v>2.64E-2</c:v>
                </c:pt>
                <c:pt idx="5">
                  <c:v>6.6500000000000004E-2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55-4C81-92A5-A3BDF7CFBF4C}"/>
            </c:ext>
          </c:extLst>
        </c:ser>
        <c:ser>
          <c:idx val="1"/>
          <c:order val="1"/>
          <c:tx>
            <c:strRef>
              <c:f>Outcomes!$CQ$11</c:f>
              <c:strCache>
                <c:ptCount val="1"/>
                <c:pt idx="0">
                  <c:v>Model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Outcomes!$CQ$3:$CQ$8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Outcomes!$CT$12:$CT$17</c:f>
              <c:numCache>
                <c:formatCode>0.0%</c:formatCode>
                <c:ptCount val="6"/>
                <c:pt idx="0">
                  <c:v>3.5417673996571974E-2</c:v>
                </c:pt>
                <c:pt idx="1">
                  <c:v>0.21273959504726653</c:v>
                </c:pt>
                <c:pt idx="2">
                  <c:v>0.52602905245773168</c:v>
                </c:pt>
                <c:pt idx="3">
                  <c:v>0.14264424186754754</c:v>
                </c:pt>
                <c:pt idx="4">
                  <c:v>1.4444456530550796E-2</c:v>
                </c:pt>
                <c:pt idx="5">
                  <c:v>6.8724980100331456E-2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55-4C81-92A5-A3BDF7CFB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27448248"/>
        <c:axId val="627446608"/>
      </c:barChart>
      <c:catAx>
        <c:axId val="627448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46608"/>
        <c:crosses val="autoZero"/>
        <c:auto val="1"/>
        <c:lblAlgn val="ctr"/>
        <c:lblOffset val="100"/>
        <c:noMultiLvlLbl val="0"/>
      </c:catAx>
      <c:valAx>
        <c:axId val="627446608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4824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25-29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Outcomes!$CQ$2</c:f>
              <c:strCache>
                <c:ptCount val="1"/>
                <c:pt idx="0">
                  <c:v>Survey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Outcomes!$CQ$3:$CQ$8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Outcomes!$CU$3:$CU$8</c:f>
              <c:numCache>
                <c:formatCode>0.0%</c:formatCode>
                <c:ptCount val="6"/>
                <c:pt idx="0">
                  <c:v>0.1119</c:v>
                </c:pt>
                <c:pt idx="1">
                  <c:v>0.1273</c:v>
                </c:pt>
                <c:pt idx="2">
                  <c:v>0.50529999999999997</c:v>
                </c:pt>
                <c:pt idx="3">
                  <c:v>0.12920000000000001</c:v>
                </c:pt>
                <c:pt idx="4">
                  <c:v>5.2999999999999999E-2</c:v>
                </c:pt>
                <c:pt idx="5">
                  <c:v>7.3300000000000004E-2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03-435B-842F-A7776176CD22}"/>
            </c:ext>
          </c:extLst>
        </c:ser>
        <c:ser>
          <c:idx val="1"/>
          <c:order val="1"/>
          <c:tx>
            <c:strRef>
              <c:f>Outcomes!$CQ$11</c:f>
              <c:strCache>
                <c:ptCount val="1"/>
                <c:pt idx="0">
                  <c:v>Model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Outcomes!$CQ$3:$CQ$8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Outcomes!$CU$12:$CU$17</c:f>
              <c:numCache>
                <c:formatCode>0.0%</c:formatCode>
                <c:ptCount val="6"/>
                <c:pt idx="0">
                  <c:v>0.11831320421245449</c:v>
                </c:pt>
                <c:pt idx="1">
                  <c:v>0.1272357199965031</c:v>
                </c:pt>
                <c:pt idx="2">
                  <c:v>0.51051770380987638</c:v>
                </c:pt>
                <c:pt idx="3">
                  <c:v>0.13277276035464947</c:v>
                </c:pt>
                <c:pt idx="4">
                  <c:v>3.8169235392748808E-2</c:v>
                </c:pt>
                <c:pt idx="5">
                  <c:v>7.2991376233767599E-2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03-435B-842F-A7776176C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27448248"/>
        <c:axId val="627446608"/>
      </c:barChart>
      <c:catAx>
        <c:axId val="627448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46608"/>
        <c:crosses val="autoZero"/>
        <c:auto val="1"/>
        <c:lblAlgn val="ctr"/>
        <c:lblOffset val="100"/>
        <c:noMultiLvlLbl val="0"/>
      </c:catAx>
      <c:valAx>
        <c:axId val="627446608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4824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30-34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Outcomes!$CQ$2</c:f>
              <c:strCache>
                <c:ptCount val="1"/>
                <c:pt idx="0">
                  <c:v>Survey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Outcomes!$CQ$3:$CQ$8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Outcomes!$CV$3:$CV$8</c:f>
              <c:numCache>
                <c:formatCode>0.0%</c:formatCode>
                <c:ptCount val="6"/>
                <c:pt idx="0">
                  <c:v>0.2364</c:v>
                </c:pt>
                <c:pt idx="1">
                  <c:v>7.7799999999999994E-2</c:v>
                </c:pt>
                <c:pt idx="2">
                  <c:v>0.42120000000000002</c:v>
                </c:pt>
                <c:pt idx="3">
                  <c:v>0.14199999999999999</c:v>
                </c:pt>
                <c:pt idx="4">
                  <c:v>6.7100000000000007E-2</c:v>
                </c:pt>
                <c:pt idx="5">
                  <c:v>5.5500000000000001E-2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17-4B7F-A71C-770D21261DBD}"/>
            </c:ext>
          </c:extLst>
        </c:ser>
        <c:ser>
          <c:idx val="1"/>
          <c:order val="1"/>
          <c:tx>
            <c:strRef>
              <c:f>Outcomes!$CQ$11</c:f>
              <c:strCache>
                <c:ptCount val="1"/>
                <c:pt idx="0">
                  <c:v>Model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Outcomes!$CQ$3:$CQ$8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Outcomes!$CV$12:$CV$17</c:f>
              <c:numCache>
                <c:formatCode>0.0%</c:formatCode>
                <c:ptCount val="6"/>
                <c:pt idx="0">
                  <c:v>0.246512262320012</c:v>
                </c:pt>
                <c:pt idx="1">
                  <c:v>8.289159760375088E-2</c:v>
                </c:pt>
                <c:pt idx="2">
                  <c:v>0.42674626760885614</c:v>
                </c:pt>
                <c:pt idx="3">
                  <c:v>0.13948619242584559</c:v>
                </c:pt>
                <c:pt idx="4">
                  <c:v>4.5631548744332326E-2</c:v>
                </c:pt>
                <c:pt idx="5">
                  <c:v>5.8732131297203255E-2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17-4B7F-A71C-770D21261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27448248"/>
        <c:axId val="627446608"/>
      </c:barChart>
      <c:catAx>
        <c:axId val="627448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46608"/>
        <c:crosses val="autoZero"/>
        <c:auto val="1"/>
        <c:lblAlgn val="ctr"/>
        <c:lblOffset val="100"/>
        <c:noMultiLvlLbl val="0"/>
      </c:catAx>
      <c:valAx>
        <c:axId val="627446608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4824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35-39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Outcomes!$CQ$2</c:f>
              <c:strCache>
                <c:ptCount val="1"/>
                <c:pt idx="0">
                  <c:v>Survey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Outcomes!$CQ$3:$CQ$8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Outcomes!$CW$3:$CW$8</c:f>
              <c:numCache>
                <c:formatCode>0.0%</c:formatCode>
                <c:ptCount val="6"/>
                <c:pt idx="0">
                  <c:v>0.36130000000000001</c:v>
                </c:pt>
                <c:pt idx="1">
                  <c:v>9.9000000000000005E-2</c:v>
                </c:pt>
                <c:pt idx="2">
                  <c:v>0.34289999999999998</c:v>
                </c:pt>
                <c:pt idx="3">
                  <c:v>0.1197</c:v>
                </c:pt>
                <c:pt idx="4">
                  <c:v>5.4100000000000002E-2</c:v>
                </c:pt>
                <c:pt idx="5">
                  <c:v>2.3E-2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0C-4C36-B050-61CE3CD9066C}"/>
            </c:ext>
          </c:extLst>
        </c:ser>
        <c:ser>
          <c:idx val="1"/>
          <c:order val="1"/>
          <c:tx>
            <c:strRef>
              <c:f>Outcomes!$CQ$11</c:f>
              <c:strCache>
                <c:ptCount val="1"/>
                <c:pt idx="0">
                  <c:v>Model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Outcomes!$CQ$3:$CQ$8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Outcomes!$CW$12:$CW$17</c:f>
              <c:numCache>
                <c:formatCode>0.0%</c:formatCode>
                <c:ptCount val="6"/>
                <c:pt idx="0">
                  <c:v>0.32595847356598912</c:v>
                </c:pt>
                <c:pt idx="1">
                  <c:v>0.1176573152081254</c:v>
                </c:pt>
                <c:pt idx="2">
                  <c:v>0.36580357492889271</c:v>
                </c:pt>
                <c:pt idx="3">
                  <c:v>0.10826513464193493</c:v>
                </c:pt>
                <c:pt idx="4">
                  <c:v>5.9657098487111059E-2</c:v>
                </c:pt>
                <c:pt idx="5">
                  <c:v>2.2658403167946983E-2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0C-4C36-B050-61CE3CD90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27448248"/>
        <c:axId val="627446608"/>
      </c:barChart>
      <c:catAx>
        <c:axId val="627448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46608"/>
        <c:crosses val="autoZero"/>
        <c:auto val="1"/>
        <c:lblAlgn val="ctr"/>
        <c:lblOffset val="100"/>
        <c:noMultiLvlLbl val="0"/>
      </c:catAx>
      <c:valAx>
        <c:axId val="627446608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4824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40-44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Outcomes!$CQ$2</c:f>
              <c:strCache>
                <c:ptCount val="1"/>
                <c:pt idx="0">
                  <c:v>Survey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Outcomes!$CQ$3:$CQ$8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Outcomes!$CX$3:$CX$8</c:f>
              <c:numCache>
                <c:formatCode>0.0%</c:formatCode>
                <c:ptCount val="6"/>
                <c:pt idx="0">
                  <c:v>0.51859999999999995</c:v>
                </c:pt>
                <c:pt idx="1">
                  <c:v>0.1014</c:v>
                </c:pt>
                <c:pt idx="2">
                  <c:v>0.22589999999999999</c:v>
                </c:pt>
                <c:pt idx="3">
                  <c:v>9.11E-2</c:v>
                </c:pt>
                <c:pt idx="4">
                  <c:v>5.6500000000000002E-2</c:v>
                </c:pt>
                <c:pt idx="5">
                  <c:v>6.4999999999999997E-3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BB-4027-A6B9-91F2DBE7E0AD}"/>
            </c:ext>
          </c:extLst>
        </c:ser>
        <c:ser>
          <c:idx val="1"/>
          <c:order val="1"/>
          <c:tx>
            <c:strRef>
              <c:f>Outcomes!$CQ$11</c:f>
              <c:strCache>
                <c:ptCount val="1"/>
                <c:pt idx="0">
                  <c:v>Model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Outcomes!$CQ$3:$CQ$8</c:f>
              <c:strCache>
                <c:ptCount val="6"/>
                <c:pt idx="0">
                  <c:v>Sterile</c:v>
                </c:pt>
                <c:pt idx="1">
                  <c:v>Inactive</c:v>
                </c:pt>
                <c:pt idx="2">
                  <c:v>Careful sex</c:v>
                </c:pt>
                <c:pt idx="3">
                  <c:v>Unsafe Sex</c:v>
                </c:pt>
                <c:pt idx="4">
                  <c:v>Seeking Pregnancy</c:v>
                </c:pt>
                <c:pt idx="5">
                  <c:v>Pregnant</c:v>
                </c:pt>
              </c:strCache>
            </c:strRef>
          </c:cat>
          <c:val>
            <c:numRef>
              <c:f>Outcomes!$CX$12:$CX$17</c:f>
              <c:numCache>
                <c:formatCode>0.0%</c:formatCode>
                <c:ptCount val="6"/>
                <c:pt idx="0">
                  <c:v>0.55400189472443873</c:v>
                </c:pt>
                <c:pt idx="1">
                  <c:v>9.9907384386137388E-2</c:v>
                </c:pt>
                <c:pt idx="2">
                  <c:v>0.22539893975866995</c:v>
                </c:pt>
                <c:pt idx="3">
                  <c:v>8.7263704310635348E-2</c:v>
                </c:pt>
                <c:pt idx="4">
                  <c:v>3.0736658968240366E-2</c:v>
                </c:pt>
                <c:pt idx="5">
                  <c:v>2.6914178518779638E-3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BB-4027-A6B9-91F2DBE7E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27448248"/>
        <c:axId val="627446608"/>
      </c:barChart>
      <c:catAx>
        <c:axId val="627448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46608"/>
        <c:crosses val="autoZero"/>
        <c:auto val="1"/>
        <c:lblAlgn val="ctr"/>
        <c:lblOffset val="100"/>
        <c:noMultiLvlLbl val="0"/>
      </c:catAx>
      <c:valAx>
        <c:axId val="62744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44824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Analysis!$B$1</c:f>
              <c:strCache>
                <c:ptCount val="1"/>
                <c:pt idx="0">
                  <c:v>AEP Risk (CDC Definition)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Analysis!$B$3:$F$3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Analysis!$B$4:$F$4</c:f>
              <c:numCache>
                <c:formatCode>0.0</c:formatCode>
                <c:ptCount val="5"/>
                <c:pt idx="0">
                  <c:v>10.111599999999997</c:v>
                </c:pt>
                <c:pt idx="1">
                  <c:v>7.6157999999999992</c:v>
                </c:pt>
                <c:pt idx="2">
                  <c:v>5.0872000000000002</c:v>
                </c:pt>
                <c:pt idx="3">
                  <c:v>2.5164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BD-4452-9934-F3036E58E2A7}"/>
            </c:ext>
          </c:extLst>
        </c:ser>
        <c:ser>
          <c:idx val="1"/>
          <c:order val="1"/>
          <c:tx>
            <c:strRef>
              <c:f>Analysis!$H$1</c:f>
              <c:strCache>
                <c:ptCount val="1"/>
                <c:pt idx="0">
                  <c:v>AEP Prevalence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Analysis!$B$3:$F$3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Analysis!$H$4:$L$4</c:f>
              <c:numCache>
                <c:formatCode>0.0%</c:formatCode>
                <c:ptCount val="5"/>
                <c:pt idx="0">
                  <c:v>0.22343911085008339</c:v>
                </c:pt>
                <c:pt idx="1">
                  <c:v>0.19307330064325057</c:v>
                </c:pt>
                <c:pt idx="2">
                  <c:v>0.15504840890395374</c:v>
                </c:pt>
                <c:pt idx="3">
                  <c:v>0.12055232137014223</c:v>
                </c:pt>
                <c:pt idx="4">
                  <c:v>8.982680891646147E-2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BD-4452-9934-F3036E58E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841696"/>
        <c:axId val="677839072"/>
      </c:lineChart>
      <c:catAx>
        <c:axId val="677841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Compliance with CDC Recommendation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839072"/>
        <c:crosses val="autoZero"/>
        <c:auto val="1"/>
        <c:lblAlgn val="ctr"/>
        <c:lblOffset val="100"/>
        <c:noMultiLvlLbl val="0"/>
      </c:catAx>
      <c:valAx>
        <c:axId val="67783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84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638175</xdr:colOff>
          <xdr:row>2</xdr:row>
          <xdr:rowOff>19050</xdr:rowOff>
        </xdr:from>
        <xdr:to>
          <xdr:col>9</xdr:col>
          <xdr:colOff>476250</xdr:colOff>
          <xdr:row>4</xdr:row>
          <xdr:rowOff>171450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Simulate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104775</xdr:colOff>
          <xdr:row>12</xdr:row>
          <xdr:rowOff>114300</xdr:rowOff>
        </xdr:from>
        <xdr:to>
          <xdr:col>7</xdr:col>
          <xdr:colOff>828675</xdr:colOff>
          <xdr:row>14</xdr:row>
          <xdr:rowOff>66675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1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Simulate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304799</xdr:colOff>
      <xdr:row>14</xdr:row>
      <xdr:rowOff>40481</xdr:rowOff>
    </xdr:from>
    <xdr:to>
      <xdr:col>7</xdr:col>
      <xdr:colOff>409574</xdr:colOff>
      <xdr:row>31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390527</xdr:colOff>
      <xdr:row>14</xdr:row>
      <xdr:rowOff>9524</xdr:rowOff>
    </xdr:from>
    <xdr:to>
      <xdr:col>17</xdr:col>
      <xdr:colOff>476251</xdr:colOff>
      <xdr:row>34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39</xdr:col>
      <xdr:colOff>528639</xdr:colOff>
      <xdr:row>14</xdr:row>
      <xdr:rowOff>66676</xdr:rowOff>
    </xdr:from>
    <xdr:to>
      <xdr:col>47</xdr:col>
      <xdr:colOff>119063</xdr:colOff>
      <xdr:row>32</xdr:row>
      <xdr:rowOff>7145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47</xdr:col>
      <xdr:colOff>523877</xdr:colOff>
      <xdr:row>14</xdr:row>
      <xdr:rowOff>33337</xdr:rowOff>
    </xdr:from>
    <xdr:to>
      <xdr:col>50</xdr:col>
      <xdr:colOff>501017</xdr:colOff>
      <xdr:row>31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66</xdr:col>
      <xdr:colOff>23812</xdr:colOff>
      <xdr:row>14</xdr:row>
      <xdr:rowOff>28574</xdr:rowOff>
    </xdr:from>
    <xdr:to>
      <xdr:col>72</xdr:col>
      <xdr:colOff>352423</xdr:colOff>
      <xdr:row>31</xdr:row>
      <xdr:rowOff>159543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28</xdr:col>
      <xdr:colOff>481013</xdr:colOff>
      <xdr:row>13</xdr:row>
      <xdr:rowOff>161925</xdr:rowOff>
    </xdr:from>
    <xdr:ext cx="4324350" cy="3369469"/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oneCellAnchor>
  <xdr:oneCellAnchor>
    <xdr:from>
      <xdr:col>84</xdr:col>
      <xdr:colOff>124355</xdr:colOff>
      <xdr:row>14</xdr:row>
      <xdr:rowOff>127000</xdr:rowOff>
    </xdr:from>
    <xdr:ext cx="4324350" cy="3369469"/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oneCellAnchor>
  <xdr:oneCellAnchor>
    <xdr:from>
      <xdr:col>75</xdr:col>
      <xdr:colOff>159281</xdr:colOff>
      <xdr:row>14</xdr:row>
      <xdr:rowOff>131762</xdr:rowOff>
    </xdr:from>
    <xdr:ext cx="4324350" cy="3369469"/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oneCellAnchor>
  <xdr:twoCellAnchor editAs="oneCell">
    <xdr:from>
      <xdr:col>20</xdr:col>
      <xdr:colOff>390525</xdr:colOff>
      <xdr:row>14</xdr:row>
      <xdr:rowOff>28575</xdr:rowOff>
    </xdr:from>
    <xdr:to>
      <xdr:col>26</xdr:col>
      <xdr:colOff>576261</xdr:colOff>
      <xdr:row>31</xdr:row>
      <xdr:rowOff>159544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oneCellAnchor>
    <xdr:from>
      <xdr:col>50</xdr:col>
      <xdr:colOff>576264</xdr:colOff>
      <xdr:row>14</xdr:row>
      <xdr:rowOff>33338</xdr:rowOff>
    </xdr:from>
    <xdr:ext cx="4324350" cy="3369469"/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oneCellAnchor>
  <xdr:twoCellAnchor editAs="oneCell">
    <xdr:from>
      <xdr:col>59</xdr:col>
      <xdr:colOff>174625</xdr:colOff>
      <xdr:row>14</xdr:row>
      <xdr:rowOff>5292</xdr:rowOff>
    </xdr:from>
    <xdr:to>
      <xdr:col>63</xdr:col>
      <xdr:colOff>531812</xdr:colOff>
      <xdr:row>31</xdr:row>
      <xdr:rowOff>136261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oneCellAnchor>
    <xdr:from>
      <xdr:col>28</xdr:col>
      <xdr:colOff>476250</xdr:colOff>
      <xdr:row>31</xdr:row>
      <xdr:rowOff>171450</xdr:rowOff>
    </xdr:from>
    <xdr:ext cx="4324350" cy="3369469"/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oneCellAnchor>
  <xdr:twoCellAnchor>
    <xdr:from>
      <xdr:col>93</xdr:col>
      <xdr:colOff>257175</xdr:colOff>
      <xdr:row>17</xdr:row>
      <xdr:rowOff>85725</xdr:rowOff>
    </xdr:from>
    <xdr:to>
      <xdr:col>95</xdr:col>
      <xdr:colOff>489585</xdr:colOff>
      <xdr:row>31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95</xdr:col>
      <xdr:colOff>533400</xdr:colOff>
      <xdr:row>17</xdr:row>
      <xdr:rowOff>85725</xdr:rowOff>
    </xdr:from>
    <xdr:to>
      <xdr:col>99</xdr:col>
      <xdr:colOff>327660</xdr:colOff>
      <xdr:row>31</xdr:row>
      <xdr:rowOff>161925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99</xdr:col>
      <xdr:colOff>381000</xdr:colOff>
      <xdr:row>17</xdr:row>
      <xdr:rowOff>85725</xdr:rowOff>
    </xdr:from>
    <xdr:to>
      <xdr:col>103</xdr:col>
      <xdr:colOff>175260</xdr:colOff>
      <xdr:row>31</xdr:row>
      <xdr:rowOff>161925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93</xdr:col>
      <xdr:colOff>238125</xdr:colOff>
      <xdr:row>32</xdr:row>
      <xdr:rowOff>19050</xdr:rowOff>
    </xdr:from>
    <xdr:to>
      <xdr:col>95</xdr:col>
      <xdr:colOff>470535</xdr:colOff>
      <xdr:row>46</xdr:row>
      <xdr:rowOff>95250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95</xdr:col>
      <xdr:colOff>523875</xdr:colOff>
      <xdr:row>32</xdr:row>
      <xdr:rowOff>19050</xdr:rowOff>
    </xdr:from>
    <xdr:to>
      <xdr:col>99</xdr:col>
      <xdr:colOff>318135</xdr:colOff>
      <xdr:row>46</xdr:row>
      <xdr:rowOff>95250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99</xdr:col>
      <xdr:colOff>381000</xdr:colOff>
      <xdr:row>32</xdr:row>
      <xdr:rowOff>19050</xdr:rowOff>
    </xdr:from>
    <xdr:to>
      <xdr:col>103</xdr:col>
      <xdr:colOff>175260</xdr:colOff>
      <xdr:row>46</xdr:row>
      <xdr:rowOff>95250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93</xdr:col>
          <xdr:colOff>247650</xdr:colOff>
          <xdr:row>13</xdr:row>
          <xdr:rowOff>180975</xdr:rowOff>
        </xdr:from>
        <xdr:to>
          <xdr:col>94</xdr:col>
          <xdr:colOff>1343025</xdr:colOff>
          <xdr:row>16</xdr:row>
          <xdr:rowOff>142875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Simulate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1114425</xdr:colOff>
      <xdr:row>12</xdr:row>
      <xdr:rowOff>85724</xdr:rowOff>
    </xdr:from>
    <xdr:to>
      <xdr:col>7</xdr:col>
      <xdr:colOff>152400</xdr:colOff>
      <xdr:row>29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8" tint="0.59999389629810485"/>
  </sheetPr>
  <dimension ref="B2:Q13"/>
  <sheetViews>
    <sheetView showGridLines="0" workbookViewId="0">
      <selection activeCell="D11" sqref="D11"/>
    </sheetView>
  </sheetViews>
  <sheetFormatPr defaultRowHeight="15" x14ac:dyDescent="0.25"/>
  <cols>
    <col min="1" max="1" width="5.42578125" customWidth="1"/>
    <col min="2" max="2" width="3.5703125" customWidth="1"/>
    <col min="3" max="3" width="30" customWidth="1"/>
    <col min="4" max="4" width="11.140625" customWidth="1"/>
  </cols>
  <sheetData>
    <row r="2" spans="2:17" ht="15.75" thickBot="1" x14ac:dyDescent="0.3"/>
    <row r="3" spans="2:17" x14ac:dyDescent="0.25">
      <c r="B3" s="2"/>
      <c r="C3" s="3"/>
      <c r="D3" s="3"/>
      <c r="E3" s="3"/>
      <c r="F3" s="4"/>
      <c r="N3" t="s">
        <v>60</v>
      </c>
      <c r="Q3" t="s">
        <v>61</v>
      </c>
    </row>
    <row r="4" spans="2:17" x14ac:dyDescent="0.25">
      <c r="B4" s="5"/>
      <c r="C4" s="6" t="s">
        <v>1</v>
      </c>
      <c r="D4" s="12">
        <f>1/52</f>
        <v>1.9230769230769232E-2</v>
      </c>
      <c r="E4" s="6" t="s">
        <v>7</v>
      </c>
      <c r="F4" s="8"/>
      <c r="N4" s="125">
        <v>0</v>
      </c>
      <c r="O4" s="125"/>
      <c r="P4" s="125"/>
      <c r="Q4" s="69">
        <v>0</v>
      </c>
    </row>
    <row r="5" spans="2:17" x14ac:dyDescent="0.25">
      <c r="B5" s="5"/>
      <c r="C5" s="6" t="s">
        <v>0</v>
      </c>
      <c r="D5" s="7">
        <v>5</v>
      </c>
      <c r="E5" s="6" t="s">
        <v>8</v>
      </c>
      <c r="F5" s="8"/>
      <c r="N5" s="125">
        <v>0.25</v>
      </c>
      <c r="O5" s="125"/>
      <c r="P5" s="125"/>
      <c r="Q5" s="69">
        <v>2.5000000000000001E-2</v>
      </c>
    </row>
    <row r="6" spans="2:17" x14ac:dyDescent="0.25">
      <c r="B6" s="5"/>
      <c r="C6" s="6" t="s">
        <v>2</v>
      </c>
      <c r="D6" s="7">
        <v>1</v>
      </c>
      <c r="E6" s="6" t="s">
        <v>7</v>
      </c>
      <c r="F6" s="8"/>
      <c r="N6" s="125">
        <v>0.5</v>
      </c>
      <c r="O6" s="125"/>
      <c r="P6" s="125"/>
      <c r="Q6" s="69">
        <v>0.05</v>
      </c>
    </row>
    <row r="7" spans="2:17" x14ac:dyDescent="0.25">
      <c r="B7" s="5"/>
      <c r="C7" s="189" t="s">
        <v>9</v>
      </c>
      <c r="D7" s="190">
        <v>5000</v>
      </c>
      <c r="E7" s="6"/>
      <c r="F7" s="8"/>
      <c r="N7" s="125">
        <v>0.75</v>
      </c>
      <c r="O7" s="125"/>
      <c r="P7" s="125"/>
      <c r="Q7" s="69">
        <v>0.1</v>
      </c>
    </row>
    <row r="8" spans="2:17" x14ac:dyDescent="0.25">
      <c r="B8" s="5"/>
      <c r="C8" s="189" t="s">
        <v>10</v>
      </c>
      <c r="D8" s="191">
        <v>100</v>
      </c>
      <c r="E8" s="6"/>
      <c r="F8" s="8"/>
      <c r="N8" s="125">
        <v>1</v>
      </c>
      <c r="O8" s="125"/>
      <c r="P8" s="125"/>
      <c r="Q8" s="69">
        <v>1</v>
      </c>
    </row>
    <row r="9" spans="2:17" x14ac:dyDescent="0.25">
      <c r="B9" s="5"/>
      <c r="C9" s="19" t="s">
        <v>40</v>
      </c>
      <c r="D9" s="31">
        <v>0.05</v>
      </c>
      <c r="E9" s="6"/>
      <c r="F9" s="8"/>
    </row>
    <row r="10" spans="2:17" ht="30" x14ac:dyDescent="0.25">
      <c r="B10" s="5"/>
      <c r="C10" s="187" t="s">
        <v>55</v>
      </c>
      <c r="D10" s="188">
        <v>0</v>
      </c>
      <c r="E10" s="6"/>
      <c r="F10" s="8"/>
    </row>
    <row r="11" spans="2:17" ht="30" x14ac:dyDescent="0.25">
      <c r="B11" s="5"/>
      <c r="C11" s="192" t="s">
        <v>102</v>
      </c>
      <c r="D11" s="193">
        <v>0</v>
      </c>
      <c r="E11" s="6"/>
      <c r="F11" s="8"/>
    </row>
    <row r="12" spans="2:17" s="114" customFormat="1" ht="45" x14ac:dyDescent="0.25">
      <c r="B12" s="5"/>
      <c r="C12" s="194" t="s">
        <v>103</v>
      </c>
      <c r="D12" s="195">
        <v>0</v>
      </c>
      <c r="E12" s="6"/>
      <c r="F12" s="8"/>
    </row>
    <row r="13" spans="2:17" ht="15.75" thickBot="1" x14ac:dyDescent="0.3">
      <c r="B13" s="9"/>
      <c r="C13" s="10"/>
      <c r="D13" s="10"/>
      <c r="E13" s="10"/>
      <c r="F13" s="11"/>
    </row>
  </sheetData>
  <dataValidations count="2">
    <dataValidation type="list" allowBlank="1" showInputMessage="1" showErrorMessage="1" sqref="D10">
      <formula1>$N$4:$N$8</formula1>
    </dataValidation>
    <dataValidation type="list" allowBlank="1" showInputMessage="1" showErrorMessage="1" sqref="D11:D12">
      <formula1>$Q$4:$Q$8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 macro="[0]!Main">
                <anchor moveWithCells="1" sizeWithCells="1">
                  <from>
                    <xdr:col>6</xdr:col>
                    <xdr:colOff>638175</xdr:colOff>
                    <xdr:row>2</xdr:row>
                    <xdr:rowOff>19050</xdr:rowOff>
                  </from>
                  <to>
                    <xdr:col>9</xdr:col>
                    <xdr:colOff>476250</xdr:colOff>
                    <xdr:row>4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theme="8" tint="0.59999389629810485"/>
  </sheetPr>
  <dimension ref="A3:R101"/>
  <sheetViews>
    <sheetView showGridLines="0" workbookViewId="0">
      <selection activeCell="D21" sqref="D21"/>
    </sheetView>
  </sheetViews>
  <sheetFormatPr defaultColWidth="9" defaultRowHeight="15" x14ac:dyDescent="0.25"/>
  <cols>
    <col min="1" max="1" width="3" style="13" customWidth="1"/>
    <col min="2" max="2" width="29.5703125" style="13" customWidth="1"/>
    <col min="3" max="3" width="9" style="13"/>
    <col min="4" max="4" width="19.28515625" style="13" customWidth="1"/>
    <col min="5" max="5" width="18.140625" style="13" customWidth="1"/>
    <col min="6" max="7" width="17.85546875" style="13" customWidth="1"/>
    <col min="8" max="8" width="17.28515625" style="13" customWidth="1"/>
    <col min="9" max="9" width="19.28515625" style="13" customWidth="1"/>
    <col min="10" max="10" width="10.42578125" style="13" customWidth="1"/>
    <col min="11" max="11" width="15" style="13" customWidth="1"/>
    <col min="12" max="13" width="13.42578125" style="13" customWidth="1"/>
    <col min="14" max="14" width="11.140625" style="13" customWidth="1"/>
    <col min="15" max="15" width="18.140625" style="13" customWidth="1"/>
    <col min="16" max="16" width="14.42578125" style="13" customWidth="1"/>
    <col min="17" max="16384" width="9" style="13"/>
  </cols>
  <sheetData>
    <row r="3" spans="2:18" x14ac:dyDescent="0.25">
      <c r="B3" s="40" t="s">
        <v>5</v>
      </c>
      <c r="C3" s="40"/>
      <c r="D3" s="41"/>
      <c r="E3" s="41"/>
      <c r="G3" s="163"/>
      <c r="I3" s="47" t="s">
        <v>47</v>
      </c>
      <c r="J3" s="48"/>
      <c r="L3" s="47" t="s">
        <v>48</v>
      </c>
      <c r="M3" s="48"/>
      <c r="N3" s="48"/>
      <c r="O3" s="48"/>
    </row>
    <row r="4" spans="2:18" x14ac:dyDescent="0.25">
      <c r="B4" s="14" t="s">
        <v>3</v>
      </c>
      <c r="C4" s="20" t="s">
        <v>14</v>
      </c>
      <c r="D4" s="14" t="s">
        <v>4</v>
      </c>
      <c r="E4" s="20" t="s">
        <v>126</v>
      </c>
      <c r="F4" s="14" t="s">
        <v>86</v>
      </c>
      <c r="G4" s="20" t="s">
        <v>125</v>
      </c>
      <c r="I4" s="14" t="s">
        <v>3</v>
      </c>
      <c r="J4" s="20" t="s">
        <v>21</v>
      </c>
      <c r="L4" s="14" t="s">
        <v>3</v>
      </c>
      <c r="M4" s="20" t="s">
        <v>21</v>
      </c>
    </row>
    <row r="5" spans="2:18" x14ac:dyDescent="0.25">
      <c r="B5" s="15">
        <v>10</v>
      </c>
      <c r="C5" s="15">
        <v>1</v>
      </c>
      <c r="D5" s="16">
        <v>0</v>
      </c>
      <c r="E5" s="156">
        <v>0</v>
      </c>
      <c r="G5" s="164"/>
      <c r="I5" s="15">
        <v>10</v>
      </c>
      <c r="J5" s="16">
        <v>0</v>
      </c>
      <c r="L5" s="15">
        <v>10</v>
      </c>
      <c r="M5" s="182">
        <v>0</v>
      </c>
    </row>
    <row r="6" spans="2:18" x14ac:dyDescent="0.25">
      <c r="B6" s="15">
        <v>15</v>
      </c>
      <c r="C6" s="15">
        <v>2</v>
      </c>
      <c r="D6" s="128">
        <f>E6</f>
        <v>0.1780991006877094</v>
      </c>
      <c r="E6" s="169">
        <f>G6/$G$12</f>
        <v>0.1780991006877094</v>
      </c>
      <c r="F6" s="16">
        <v>0.17213106081008092</v>
      </c>
      <c r="G6" s="165">
        <v>1010</v>
      </c>
      <c r="I6" s="15">
        <v>15</v>
      </c>
      <c r="J6" s="126">
        <v>1.4999999999999999E-2</v>
      </c>
      <c r="L6" s="15">
        <v>15</v>
      </c>
      <c r="M6" s="182">
        <v>0.13300000000000001</v>
      </c>
    </row>
    <row r="7" spans="2:18" x14ac:dyDescent="0.25">
      <c r="B7" s="15">
        <v>20</v>
      </c>
      <c r="C7" s="15">
        <v>3</v>
      </c>
      <c r="D7" s="128">
        <f t="shared" ref="D7:D10" si="0">E7</f>
        <v>0.16716628460588961</v>
      </c>
      <c r="E7" s="169">
        <f t="shared" ref="E7:E11" si="1">G7/$G$12</f>
        <v>0.16716628460588961</v>
      </c>
      <c r="F7" s="16">
        <v>0.16948826928193003</v>
      </c>
      <c r="G7" s="165">
        <v>948</v>
      </c>
      <c r="I7" s="15">
        <v>20</v>
      </c>
      <c r="J7" s="126">
        <v>5.0000000000000001E-3</v>
      </c>
      <c r="L7" s="15">
        <v>20</v>
      </c>
      <c r="M7" s="182">
        <v>0.111</v>
      </c>
    </row>
    <row r="8" spans="2:18" x14ac:dyDescent="0.25">
      <c r="B8" s="15">
        <v>25</v>
      </c>
      <c r="C8" s="15">
        <v>4</v>
      </c>
      <c r="D8" s="128">
        <f t="shared" si="0"/>
        <v>0.18286016575559866</v>
      </c>
      <c r="E8" s="169">
        <f t="shared" si="1"/>
        <v>0.18286016575559866</v>
      </c>
      <c r="F8" s="16">
        <v>0.16779584318410878</v>
      </c>
      <c r="G8" s="165">
        <v>1037</v>
      </c>
      <c r="I8" s="15">
        <v>25</v>
      </c>
      <c r="J8" s="126">
        <v>5.0000000000000001E-3</v>
      </c>
      <c r="L8" s="15">
        <v>25</v>
      </c>
      <c r="M8" s="182">
        <v>0.11899999999999999</v>
      </c>
    </row>
    <row r="9" spans="2:18" x14ac:dyDescent="0.25">
      <c r="B9" s="15">
        <v>30</v>
      </c>
      <c r="C9" s="15">
        <v>5</v>
      </c>
      <c r="D9" s="128">
        <f t="shared" si="0"/>
        <v>0.18127314406630224</v>
      </c>
      <c r="E9" s="169">
        <f t="shared" si="1"/>
        <v>0.18127314406630224</v>
      </c>
      <c r="F9" s="16">
        <v>0.15976924007030127</v>
      </c>
      <c r="G9" s="165">
        <v>1028</v>
      </c>
      <c r="I9" s="15">
        <v>30</v>
      </c>
      <c r="J9" s="126">
        <v>5.0000000000000001E-3</v>
      </c>
      <c r="L9" s="15">
        <v>30</v>
      </c>
      <c r="M9" s="182">
        <v>0.15</v>
      </c>
    </row>
    <row r="10" spans="2:18" x14ac:dyDescent="0.25">
      <c r="B10" s="15">
        <v>35</v>
      </c>
      <c r="C10" s="15">
        <v>6</v>
      </c>
      <c r="D10" s="128">
        <f t="shared" si="0"/>
        <v>0.15323576088873214</v>
      </c>
      <c r="E10" s="169">
        <f t="shared" si="1"/>
        <v>0.15323576088873214</v>
      </c>
      <c r="F10" s="16">
        <v>0.16252709380755614</v>
      </c>
      <c r="G10" s="165">
        <v>869</v>
      </c>
      <c r="I10" s="15">
        <v>35</v>
      </c>
      <c r="J10" s="126">
        <v>2E-3</v>
      </c>
      <c r="L10" s="15">
        <v>35</v>
      </c>
      <c r="M10" s="182">
        <v>0.246</v>
      </c>
    </row>
    <row r="11" spans="2:18" x14ac:dyDescent="0.25">
      <c r="B11" s="17">
        <v>40</v>
      </c>
      <c r="C11" s="17">
        <v>7</v>
      </c>
      <c r="D11" s="157">
        <f>E11</f>
        <v>0.13736554399576795</v>
      </c>
      <c r="E11" s="170">
        <f t="shared" si="1"/>
        <v>0.13736554399576795</v>
      </c>
      <c r="F11" s="18">
        <v>0.16828849284602276</v>
      </c>
      <c r="G11" s="17">
        <v>779</v>
      </c>
      <c r="I11" s="17">
        <v>40</v>
      </c>
      <c r="J11" s="127">
        <v>1E-3</v>
      </c>
      <c r="L11" s="15">
        <v>40</v>
      </c>
      <c r="M11" s="182">
        <v>0.51</v>
      </c>
    </row>
    <row r="12" spans="2:18" x14ac:dyDescent="0.25">
      <c r="B12" s="15" t="s">
        <v>6</v>
      </c>
      <c r="C12" s="15"/>
      <c r="D12" s="16">
        <f>SUM(D5:D11)</f>
        <v>1</v>
      </c>
      <c r="E12" s="16"/>
      <c r="G12" s="166">
        <f>SUM(G6:G11)</f>
        <v>5671</v>
      </c>
      <c r="I12" s="21" t="s">
        <v>22</v>
      </c>
      <c r="J12" s="128">
        <f>SUMPRODUCT(D6:D11,J6:J11)</f>
        <v>5.7718215482278259E-3</v>
      </c>
    </row>
    <row r="13" spans="2:18" x14ac:dyDescent="0.25">
      <c r="M13" s="108"/>
      <c r="N13" s="108"/>
      <c r="O13" s="108"/>
      <c r="P13" s="108"/>
      <c r="Q13" s="108"/>
      <c r="R13" s="108"/>
    </row>
    <row r="14" spans="2:18" x14ac:dyDescent="0.25">
      <c r="B14" s="47" t="s">
        <v>53</v>
      </c>
      <c r="C14" s="48"/>
      <c r="D14" s="48"/>
      <c r="E14" s="48"/>
      <c r="F14" s="141">
        <v>0.42</v>
      </c>
      <c r="L14" s="49"/>
      <c r="M14" s="108"/>
      <c r="N14" s="108"/>
      <c r="O14" s="108"/>
      <c r="P14" s="108"/>
      <c r="Q14" s="108"/>
      <c r="R14" s="108"/>
    </row>
    <row r="15" spans="2:18" x14ac:dyDescent="0.25">
      <c r="B15" s="47" t="s">
        <v>107</v>
      </c>
      <c r="C15" s="48"/>
      <c r="D15" s="48"/>
      <c r="E15" s="48"/>
      <c r="F15" s="142">
        <v>1</v>
      </c>
      <c r="L15" s="49"/>
      <c r="M15" s="108"/>
      <c r="N15" s="108"/>
      <c r="O15" s="108"/>
      <c r="P15" s="108"/>
      <c r="Q15" s="108"/>
      <c r="R15" s="108"/>
    </row>
    <row r="16" spans="2:18" x14ac:dyDescent="0.25">
      <c r="H16" s="23"/>
      <c r="I16" s="23"/>
      <c r="J16" s="23"/>
      <c r="K16" s="23"/>
      <c r="L16" s="49"/>
      <c r="M16" s="108"/>
      <c r="N16" s="108"/>
      <c r="O16" s="108"/>
      <c r="P16" s="108"/>
      <c r="Q16" s="108"/>
      <c r="R16" s="108"/>
    </row>
    <row r="17" spans="2:18" x14ac:dyDescent="0.25">
      <c r="B17" s="40" t="s">
        <v>56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</row>
    <row r="18" spans="2:18" x14ac:dyDescent="0.25">
      <c r="B18" s="33"/>
      <c r="C18" s="20" t="s">
        <v>14</v>
      </c>
      <c r="D18" s="20" t="s">
        <v>42</v>
      </c>
      <c r="E18" s="22" t="s">
        <v>43</v>
      </c>
      <c r="F18" s="20" t="s">
        <v>16</v>
      </c>
      <c r="G18" s="20" t="s">
        <v>17</v>
      </c>
      <c r="H18" s="14" t="s">
        <v>18</v>
      </c>
      <c r="I18" s="14" t="s">
        <v>41</v>
      </c>
      <c r="J18" s="14" t="s">
        <v>19</v>
      </c>
      <c r="K18" s="14" t="s">
        <v>20</v>
      </c>
      <c r="L18" s="14" t="s">
        <v>57</v>
      </c>
    </row>
    <row r="19" spans="2:18" x14ac:dyDescent="0.25">
      <c r="B19" s="145" t="s">
        <v>96</v>
      </c>
      <c r="C19" s="34">
        <v>1</v>
      </c>
      <c r="D19" s="37">
        <v>0</v>
      </c>
      <c r="E19" s="16">
        <v>9.9999999999999998E-13</v>
      </c>
      <c r="F19" s="171">
        <v>1.1900000000000001E-2</v>
      </c>
      <c r="G19" s="171">
        <v>3.27E-2</v>
      </c>
      <c r="H19" s="172">
        <v>0.1119</v>
      </c>
      <c r="I19" s="172">
        <v>0.2364</v>
      </c>
      <c r="J19" s="172">
        <v>0.36130000000000001</v>
      </c>
      <c r="K19" s="172">
        <v>0.51859999999999995</v>
      </c>
      <c r="L19" s="16">
        <f>MMULT(F19:K19,$E$6:$E$11)</f>
        <v>0.19750259213542584</v>
      </c>
      <c r="M19" s="16"/>
      <c r="N19" s="16"/>
      <c r="O19" s="16"/>
      <c r="P19" s="16"/>
      <c r="Q19" s="16"/>
    </row>
    <row r="20" spans="2:18" x14ac:dyDescent="0.25">
      <c r="B20" s="145" t="s">
        <v>108</v>
      </c>
      <c r="C20" s="34">
        <v>2</v>
      </c>
      <c r="D20" s="37">
        <v>0</v>
      </c>
      <c r="E20" s="16">
        <f>1-E19</f>
        <v>0.99999999999900002</v>
      </c>
      <c r="F20" s="171">
        <v>0.6139</v>
      </c>
      <c r="G20" s="171">
        <v>0.1888</v>
      </c>
      <c r="H20" s="172">
        <v>0.1273</v>
      </c>
      <c r="I20" s="172">
        <v>7.7799999999999994E-2</v>
      </c>
      <c r="J20" s="172">
        <v>9.9000000000000005E-2</v>
      </c>
      <c r="K20" s="172">
        <v>0.1014</v>
      </c>
      <c r="L20" s="16">
        <f>MMULT(F20:K20,$E$6:$E$11)</f>
        <v>0.20737638864397812</v>
      </c>
      <c r="M20" s="16"/>
      <c r="N20" s="16"/>
      <c r="O20" s="16"/>
      <c r="P20" s="16"/>
      <c r="Q20" s="16"/>
    </row>
    <row r="21" spans="2:18" x14ac:dyDescent="0.25">
      <c r="B21" s="32" t="s">
        <v>12</v>
      </c>
      <c r="C21" s="34">
        <v>3</v>
      </c>
      <c r="D21" s="39">
        <f>1-percent_contraceptionDecrease</f>
        <v>1</v>
      </c>
      <c r="E21" s="16">
        <v>0</v>
      </c>
      <c r="F21" s="171">
        <v>0.2366</v>
      </c>
      <c r="G21" s="171">
        <v>0.54320000000000002</v>
      </c>
      <c r="H21" s="172">
        <v>0.50529999999999997</v>
      </c>
      <c r="I21" s="172">
        <v>0.42120000000000002</v>
      </c>
      <c r="J21" s="172">
        <v>0.34289999999999998</v>
      </c>
      <c r="K21" s="172">
        <v>0.22589999999999999</v>
      </c>
      <c r="L21" s="16">
        <f t="shared" ref="L21:L23" si="2">MMULT(F21:K21,$E$6:$E$11)</f>
        <v>0.38526988185505201</v>
      </c>
      <c r="M21" s="16"/>
      <c r="N21" s="16"/>
      <c r="O21" s="16"/>
      <c r="P21" s="16"/>
      <c r="Q21" s="16"/>
    </row>
    <row r="22" spans="2:18" x14ac:dyDescent="0.25">
      <c r="B22" s="32" t="s">
        <v>52</v>
      </c>
      <c r="C22" s="34">
        <v>4</v>
      </c>
      <c r="D22" s="39">
        <f>percent_contraceptionIncrease</f>
        <v>0</v>
      </c>
      <c r="E22" s="16">
        <v>0</v>
      </c>
      <c r="F22" s="171">
        <v>0.1089</v>
      </c>
      <c r="G22" s="171">
        <v>0.1424</v>
      </c>
      <c r="H22" s="172">
        <v>0.12920000000000001</v>
      </c>
      <c r="I22" s="172">
        <v>0.14199999999999999</v>
      </c>
      <c r="J22" s="172">
        <v>0.1197</v>
      </c>
      <c r="K22" s="172">
        <v>9.11E-2</v>
      </c>
      <c r="L22" s="16">
        <f t="shared" si="2"/>
        <v>0.1234221125022042</v>
      </c>
      <c r="M22" s="16"/>
      <c r="N22" s="16"/>
      <c r="O22" s="16"/>
      <c r="P22" s="16"/>
      <c r="Q22" s="16"/>
    </row>
    <row r="23" spans="2:18" x14ac:dyDescent="0.25">
      <c r="B23" s="32" t="s">
        <v>13</v>
      </c>
      <c r="C23" s="34">
        <v>5</v>
      </c>
      <c r="D23" s="37">
        <v>0</v>
      </c>
      <c r="E23" s="16">
        <v>0</v>
      </c>
      <c r="F23" s="171">
        <v>1E-3</v>
      </c>
      <c r="G23" s="171">
        <v>2.64E-2</v>
      </c>
      <c r="H23" s="172">
        <v>5.2999999999999999E-2</v>
      </c>
      <c r="I23" s="172">
        <v>6.7100000000000007E-2</v>
      </c>
      <c r="J23" s="172">
        <v>5.4100000000000002E-2</v>
      </c>
      <c r="K23" s="172">
        <v>5.6500000000000002E-2</v>
      </c>
      <c r="L23" s="16">
        <f t="shared" si="2"/>
        <v>4.2497513666020101E-2</v>
      </c>
      <c r="M23" s="16"/>
      <c r="N23" s="16"/>
      <c r="O23" s="16"/>
      <c r="P23" s="16"/>
      <c r="Q23" s="16"/>
    </row>
    <row r="24" spans="2:18" ht="15.75" customHeight="1" x14ac:dyDescent="0.25">
      <c r="B24" s="46" t="s">
        <v>58</v>
      </c>
      <c r="C24" s="35">
        <v>6</v>
      </c>
      <c r="D24" s="38">
        <v>0</v>
      </c>
      <c r="E24" s="18">
        <v>0</v>
      </c>
      <c r="F24" s="173">
        <v>2.7699999999999999E-2</v>
      </c>
      <c r="G24" s="173">
        <v>6.6500000000000004E-2</v>
      </c>
      <c r="H24" s="174">
        <v>7.3300000000000004E-2</v>
      </c>
      <c r="I24" s="174">
        <v>5.5500000000000001E-2</v>
      </c>
      <c r="J24" s="174">
        <v>2.3E-2</v>
      </c>
      <c r="K24" s="174">
        <v>6.4999999999999997E-3</v>
      </c>
      <c r="L24" s="18">
        <f>MMULT(F24:K24,$E$6:$E$11)</f>
        <v>4.3931511197319702E-2</v>
      </c>
    </row>
    <row r="25" spans="2:18" x14ac:dyDescent="0.25">
      <c r="C25" s="23" t="s">
        <v>6</v>
      </c>
      <c r="D25" s="23"/>
      <c r="E25" s="36">
        <f t="shared" ref="E25:K25" si="3">SUM(E19:E24)</f>
        <v>1</v>
      </c>
      <c r="F25" s="16">
        <f t="shared" si="3"/>
        <v>1</v>
      </c>
      <c r="G25" s="16">
        <f t="shared" si="3"/>
        <v>1</v>
      </c>
      <c r="H25" s="16">
        <f>SUM(H19:H24)</f>
        <v>1</v>
      </c>
      <c r="I25" s="16">
        <f t="shared" si="3"/>
        <v>1.0000000000000002</v>
      </c>
      <c r="J25" s="16">
        <f t="shared" si="3"/>
        <v>1</v>
      </c>
      <c r="K25" s="16">
        <f t="shared" si="3"/>
        <v>0.99999999999999989</v>
      </c>
    </row>
    <row r="26" spans="2:18" x14ac:dyDescent="0.25">
      <c r="G26" s="148"/>
      <c r="L26" s="49"/>
      <c r="M26" s="108"/>
      <c r="N26" s="108"/>
      <c r="O26" s="108"/>
      <c r="P26" s="108"/>
      <c r="Q26" s="108"/>
      <c r="R26" s="108"/>
    </row>
    <row r="27" spans="2:18" x14ac:dyDescent="0.25">
      <c r="C27" s="23"/>
      <c r="D27" s="23"/>
    </row>
    <row r="28" spans="2:18" x14ac:dyDescent="0.25">
      <c r="B28" s="42" t="s">
        <v>23</v>
      </c>
      <c r="C28" s="43"/>
      <c r="D28" s="43"/>
      <c r="E28" s="43"/>
      <c r="F28" s="43"/>
      <c r="G28" s="44"/>
      <c r="H28" s="44"/>
      <c r="N28" s="23"/>
    </row>
    <row r="29" spans="2:18" ht="135" x14ac:dyDescent="0.25">
      <c r="B29" s="24" t="s">
        <v>24</v>
      </c>
      <c r="C29" s="24" t="s">
        <v>14</v>
      </c>
      <c r="D29" s="24" t="s">
        <v>25</v>
      </c>
      <c r="E29" s="24" t="s">
        <v>26</v>
      </c>
      <c r="F29" s="24" t="s">
        <v>27</v>
      </c>
      <c r="G29" s="26" t="s">
        <v>111</v>
      </c>
      <c r="H29" s="26" t="s">
        <v>114</v>
      </c>
      <c r="I29" s="26" t="s">
        <v>115</v>
      </c>
      <c r="J29" s="159" t="s">
        <v>112</v>
      </c>
      <c r="L29" s="158"/>
    </row>
    <row r="30" spans="2:18" x14ac:dyDescent="0.25">
      <c r="B30" t="s">
        <v>28</v>
      </c>
      <c r="C30" s="1">
        <v>1</v>
      </c>
      <c r="D30" s="55">
        <f>0.05/100</f>
        <v>5.0000000000000001E-4</v>
      </c>
      <c r="E30" s="25">
        <f>LN(1-D30)</f>
        <v>-5.0012504168224286E-4</v>
      </c>
      <c r="F30" s="53" t="e">
        <f>1+1/(probSuccessPregnancy*averageNumOfSexualEncounters*52*effAdjustingFactor)*E30</f>
        <v>#REF!</v>
      </c>
      <c r="G30" s="175">
        <v>1.7999999999999999E-2</v>
      </c>
      <c r="H30" s="175">
        <f>G30/(1-$G$38)</f>
        <v>4.3134435657800139E-2</v>
      </c>
      <c r="I30" s="169">
        <v>8.0000000000000002E-3</v>
      </c>
    </row>
    <row r="31" spans="2:18" x14ac:dyDescent="0.25">
      <c r="B31" t="s">
        <v>29</v>
      </c>
      <c r="C31" s="1">
        <v>2</v>
      </c>
      <c r="D31" s="55">
        <f>6/100</f>
        <v>0.06</v>
      </c>
      <c r="E31" s="25">
        <f t="shared" ref="E31:E37" si="4">LN(1-D31)</f>
        <v>-6.1875403718087529E-2</v>
      </c>
      <c r="F31" s="53" t="e">
        <f t="shared" ref="F31:F37" si="5">1+1/(probSuccessPregnancy*averageNumOfSexualEncounters*52*effAdjustingFactor)*E31</f>
        <v>#REF!</v>
      </c>
      <c r="G31" s="175">
        <v>2.98E-2</v>
      </c>
      <c r="H31" s="175">
        <f t="shared" ref="H31:H37" si="6">G31/(1-$G$38)</f>
        <v>7.1411454589024675E-2</v>
      </c>
      <c r="I31" s="169">
        <v>2.8000000000000001E-2</v>
      </c>
    </row>
    <row r="32" spans="2:18" x14ac:dyDescent="0.25">
      <c r="B32" t="s">
        <v>30</v>
      </c>
      <c r="C32" s="1">
        <v>3</v>
      </c>
      <c r="D32" s="55">
        <f>9/100</f>
        <v>0.09</v>
      </c>
      <c r="E32" s="25">
        <f t="shared" si="4"/>
        <v>-9.431067947124129E-2</v>
      </c>
      <c r="F32" s="53" t="e">
        <f t="shared" si="5"/>
        <v>#REF!</v>
      </c>
      <c r="G32" s="175">
        <v>0.14369999999999999</v>
      </c>
      <c r="H32" s="175">
        <f t="shared" si="6"/>
        <v>0.34435657800143782</v>
      </c>
      <c r="I32" s="169">
        <v>0.16</v>
      </c>
    </row>
    <row r="33" spans="1:15" x14ac:dyDescent="0.25">
      <c r="B33" t="s">
        <v>31</v>
      </c>
      <c r="C33" s="1">
        <v>4</v>
      </c>
      <c r="D33" s="55">
        <f>9/100</f>
        <v>0.09</v>
      </c>
      <c r="E33" s="25">
        <f t="shared" si="4"/>
        <v>-9.431067947124129E-2</v>
      </c>
      <c r="F33" s="53" t="e">
        <f t="shared" si="5"/>
        <v>#REF!</v>
      </c>
      <c r="G33" s="175">
        <v>1.11E-2</v>
      </c>
      <c r="H33" s="175">
        <f t="shared" si="6"/>
        <v>2.6599568655643422E-2</v>
      </c>
      <c r="I33" s="169">
        <v>1.6E-2</v>
      </c>
    </row>
    <row r="34" spans="1:15" x14ac:dyDescent="0.25">
      <c r="B34" t="s">
        <v>32</v>
      </c>
      <c r="C34" s="1">
        <v>5</v>
      </c>
      <c r="D34" s="55">
        <f>0.05/100</f>
        <v>5.0000000000000001E-4</v>
      </c>
      <c r="E34" s="25">
        <f t="shared" si="4"/>
        <v>-5.0012504168224286E-4</v>
      </c>
      <c r="F34" s="53" t="e">
        <f t="shared" si="5"/>
        <v>#REF!</v>
      </c>
      <c r="G34" s="175">
        <v>6.8400000000000002E-2</v>
      </c>
      <c r="H34" s="175">
        <f t="shared" si="6"/>
        <v>0.16391085549964055</v>
      </c>
      <c r="I34" s="169">
        <v>6.4000000000000001E-2</v>
      </c>
    </row>
    <row r="35" spans="1:15" ht="15.75" customHeight="1" x14ac:dyDescent="0.25">
      <c r="B35" t="s">
        <v>33</v>
      </c>
      <c r="C35" s="1">
        <v>6</v>
      </c>
      <c r="D35" s="55">
        <f>18/100</f>
        <v>0.18</v>
      </c>
      <c r="E35" s="25">
        <f t="shared" si="4"/>
        <v>-0.19845093872383818</v>
      </c>
      <c r="F35" s="53" t="e">
        <f t="shared" si="5"/>
        <v>#REF!</v>
      </c>
      <c r="G35" s="175">
        <v>9.1499999999999998E-2</v>
      </c>
      <c r="H35" s="175">
        <f t="shared" si="6"/>
        <v>0.21926671459381739</v>
      </c>
      <c r="I35" s="169">
        <v>9.4E-2</v>
      </c>
    </row>
    <row r="36" spans="1:15" x14ac:dyDescent="0.25">
      <c r="B36" s="6" t="s">
        <v>34</v>
      </c>
      <c r="C36" s="7">
        <v>7</v>
      </c>
      <c r="D36" s="7">
        <f>22/100</f>
        <v>0.22</v>
      </c>
      <c r="E36" s="51">
        <f t="shared" si="4"/>
        <v>-0.24846135929849961</v>
      </c>
      <c r="F36" s="54" t="e">
        <f t="shared" si="5"/>
        <v>#REF!</v>
      </c>
      <c r="G36" s="176">
        <v>3.8800000000000001E-2</v>
      </c>
      <c r="H36" s="176">
        <f t="shared" si="6"/>
        <v>9.2978672417924763E-2</v>
      </c>
      <c r="I36" s="177">
        <v>0.03</v>
      </c>
    </row>
    <row r="37" spans="1:15" x14ac:dyDescent="0.25">
      <c r="B37" s="6" t="s">
        <v>35</v>
      </c>
      <c r="C37" s="7">
        <v>8</v>
      </c>
      <c r="D37" s="7">
        <f>18.67/100</f>
        <v>0.1867</v>
      </c>
      <c r="E37" s="51">
        <f t="shared" si="4"/>
        <v>-0.20665523380940748</v>
      </c>
      <c r="F37" s="54" t="e">
        <f t="shared" si="5"/>
        <v>#REF!</v>
      </c>
      <c r="G37" s="176">
        <v>1.6E-2</v>
      </c>
      <c r="H37" s="176">
        <f t="shared" si="6"/>
        <v>3.8341720584711241E-2</v>
      </c>
      <c r="I37" s="177">
        <v>1.0999999999999999E-2</v>
      </c>
    </row>
    <row r="38" spans="1:15" x14ac:dyDescent="0.25">
      <c r="B38" s="27" t="s">
        <v>113</v>
      </c>
      <c r="C38" s="28">
        <v>9</v>
      </c>
      <c r="D38" s="28"/>
      <c r="E38" s="29"/>
      <c r="F38" s="30"/>
      <c r="G38" s="170">
        <v>0.5827</v>
      </c>
      <c r="H38" s="178">
        <v>0</v>
      </c>
      <c r="I38" s="179">
        <v>0.58899999999999997</v>
      </c>
    </row>
    <row r="39" spans="1:15" x14ac:dyDescent="0.25">
      <c r="E39" s="25"/>
      <c r="F39" s="25"/>
      <c r="G39" s="160">
        <f>SUM(G30:G38)</f>
        <v>1</v>
      </c>
      <c r="H39" s="161">
        <f>SUM(H30:H37)</f>
        <v>1</v>
      </c>
      <c r="I39" s="162">
        <f>SUM(I30:I38)</f>
        <v>1</v>
      </c>
    </row>
    <row r="40" spans="1:15" x14ac:dyDescent="0.25">
      <c r="A40" s="108"/>
      <c r="B40" s="108"/>
      <c r="C40" s="108"/>
      <c r="D40" s="108"/>
      <c r="E40" s="108"/>
      <c r="F40" s="108"/>
      <c r="G40" s="108"/>
      <c r="H40" s="108"/>
      <c r="I40" s="108"/>
    </row>
    <row r="41" spans="1:15" x14ac:dyDescent="0.25">
      <c r="A41" s="108"/>
      <c r="B41" s="108"/>
      <c r="C41" s="108"/>
      <c r="D41" s="108"/>
      <c r="E41" s="108"/>
      <c r="F41" s="108"/>
      <c r="G41" s="108"/>
      <c r="H41" s="108"/>
      <c r="I41" s="108"/>
    </row>
    <row r="42" spans="1:15" x14ac:dyDescent="0.25">
      <c r="A42" s="108"/>
      <c r="B42" s="133" t="s">
        <v>49</v>
      </c>
      <c r="C42" s="134"/>
      <c r="D42" s="134"/>
      <c r="E42" s="134"/>
      <c r="F42" s="134"/>
      <c r="G42" s="134"/>
      <c r="H42" s="134"/>
      <c r="I42" s="134"/>
      <c r="J42" s="108"/>
    </row>
    <row r="43" spans="1:15" x14ac:dyDescent="0.25">
      <c r="A43" s="108"/>
      <c r="B43" s="111" t="s">
        <v>3</v>
      </c>
      <c r="C43" s="109" t="s">
        <v>14</v>
      </c>
      <c r="D43" s="109" t="str">
        <f t="array" ref="D43:I43">TRANSPOSE($B$19:$B$24)</f>
        <v>Sterile</v>
      </c>
      <c r="E43" s="109" t="str">
        <v>Inactive</v>
      </c>
      <c r="F43" s="109" t="str">
        <v>Careful sex</v>
      </c>
      <c r="G43" s="109" t="str">
        <v>Unsafe Sex</v>
      </c>
      <c r="H43" s="109" t="str">
        <v>Seeking Pregnancy</v>
      </c>
      <c r="I43" s="109" t="str">
        <v>Pregnant</v>
      </c>
      <c r="J43" s="108"/>
    </row>
    <row r="44" spans="1:15" x14ac:dyDescent="0.25">
      <c r="A44" s="108"/>
      <c r="B44" s="137">
        <v>10</v>
      </c>
      <c r="C44" s="84">
        <v>1</v>
      </c>
      <c r="D44" s="84">
        <v>0</v>
      </c>
      <c r="E44" s="84">
        <v>0</v>
      </c>
      <c r="F44" s="84">
        <v>0</v>
      </c>
      <c r="G44" s="84">
        <v>0</v>
      </c>
      <c r="H44" s="84">
        <v>0</v>
      </c>
      <c r="I44" s="84">
        <v>0</v>
      </c>
      <c r="J44" s="108"/>
    </row>
    <row r="45" spans="1:15" x14ac:dyDescent="0.25">
      <c r="A45" s="108"/>
      <c r="B45" s="137">
        <v>15</v>
      </c>
      <c r="C45" s="84">
        <v>2</v>
      </c>
      <c r="D45" s="180" t="e">
        <f>#REF!</f>
        <v>#REF!</v>
      </c>
      <c r="E45" s="180" t="e">
        <f>#REF!</f>
        <v>#REF!</v>
      </c>
      <c r="F45" s="180" t="e">
        <f>#REF!</f>
        <v>#REF!</v>
      </c>
      <c r="G45" s="180" t="e">
        <f>#REF!</f>
        <v>#REF!</v>
      </c>
      <c r="H45" s="180" t="e">
        <f>#REF!</f>
        <v>#REF!</v>
      </c>
      <c r="I45" s="180" t="e">
        <f>#REF!</f>
        <v>#REF!</v>
      </c>
      <c r="J45" s="108"/>
      <c r="K45"/>
    </row>
    <row r="46" spans="1:15" x14ac:dyDescent="0.25">
      <c r="A46" s="108"/>
      <c r="B46" s="155">
        <v>20</v>
      </c>
      <c r="C46" s="155">
        <v>3</v>
      </c>
      <c r="D46" s="180" t="e">
        <f>#REF!</f>
        <v>#REF!</v>
      </c>
      <c r="E46" s="180" t="e">
        <f>#REF!</f>
        <v>#REF!</v>
      </c>
      <c r="F46" s="180" t="e">
        <f>#REF!</f>
        <v>#REF!</v>
      </c>
      <c r="G46" s="180" t="e">
        <f>#REF!</f>
        <v>#REF!</v>
      </c>
      <c r="H46" s="180" t="e">
        <f>#REF!</f>
        <v>#REF!</v>
      </c>
      <c r="I46" s="180" t="e">
        <f>#REF!</f>
        <v>#REF!</v>
      </c>
      <c r="J46" s="110"/>
      <c r="K46"/>
      <c r="L46"/>
      <c r="M46"/>
      <c r="N46"/>
      <c r="O46" s="15"/>
    </row>
    <row r="47" spans="1:15" x14ac:dyDescent="0.25">
      <c r="A47" s="108"/>
      <c r="B47" s="155">
        <v>25</v>
      </c>
      <c r="C47" s="155">
        <v>4</v>
      </c>
      <c r="D47" s="180" t="e">
        <f>#REF!</f>
        <v>#REF!</v>
      </c>
      <c r="E47" s="180" t="e">
        <f>#REF!</f>
        <v>#REF!</v>
      </c>
      <c r="F47" s="180" t="e">
        <f>#REF!</f>
        <v>#REF!</v>
      </c>
      <c r="G47" s="180" t="e">
        <f>#REF!</f>
        <v>#REF!</v>
      </c>
      <c r="H47" s="180" t="e">
        <f>#REF!</f>
        <v>#REF!</v>
      </c>
      <c r="I47" s="180" t="e">
        <f>#REF!</f>
        <v>#REF!</v>
      </c>
      <c r="J47" s="110"/>
      <c r="K47"/>
      <c r="L47"/>
      <c r="M47"/>
      <c r="N47"/>
      <c r="O47" s="15"/>
    </row>
    <row r="48" spans="1:15" x14ac:dyDescent="0.25">
      <c r="A48" s="108"/>
      <c r="B48" s="155">
        <v>30</v>
      </c>
      <c r="C48" s="155">
        <v>5</v>
      </c>
      <c r="D48" s="180" t="e">
        <f>#REF!</f>
        <v>#REF!</v>
      </c>
      <c r="E48" s="180" t="e">
        <f>#REF!</f>
        <v>#REF!</v>
      </c>
      <c r="F48" s="180" t="e">
        <f>#REF!</f>
        <v>#REF!</v>
      </c>
      <c r="G48" s="180" t="e">
        <f>#REF!</f>
        <v>#REF!</v>
      </c>
      <c r="H48" s="180" t="e">
        <f>#REF!</f>
        <v>#REF!</v>
      </c>
      <c r="I48" s="180" t="e">
        <f>#REF!</f>
        <v>#REF!</v>
      </c>
      <c r="J48" s="110"/>
      <c r="K48" s="15"/>
      <c r="L48" s="15"/>
      <c r="M48" s="15"/>
      <c r="N48" s="15"/>
      <c r="O48" s="63"/>
    </row>
    <row r="49" spans="1:17" x14ac:dyDescent="0.25">
      <c r="A49" s="108"/>
      <c r="B49" s="102">
        <v>35</v>
      </c>
      <c r="C49" s="102">
        <v>6</v>
      </c>
      <c r="D49" s="180" t="e">
        <f>#REF!</f>
        <v>#REF!</v>
      </c>
      <c r="E49" s="180" t="e">
        <f>#REF!</f>
        <v>#REF!</v>
      </c>
      <c r="F49" s="180" t="e">
        <f>#REF!</f>
        <v>#REF!</v>
      </c>
      <c r="G49" s="180" t="e">
        <f>#REF!</f>
        <v>#REF!</v>
      </c>
      <c r="H49" s="180" t="e">
        <f>#REF!</f>
        <v>#REF!</v>
      </c>
      <c r="I49" s="180" t="e">
        <f>#REF!</f>
        <v>#REF!</v>
      </c>
      <c r="J49" s="135"/>
      <c r="K49" s="61"/>
      <c r="L49" s="61"/>
      <c r="M49" s="15"/>
      <c r="N49" s="15"/>
      <c r="O49" s="15"/>
      <c r="P49" s="62"/>
      <c r="Q49" s="23"/>
    </row>
    <row r="50" spans="1:17" x14ac:dyDescent="0.25">
      <c r="A50" s="108"/>
      <c r="B50" s="167">
        <v>40</v>
      </c>
      <c r="C50" s="167">
        <v>7</v>
      </c>
      <c r="D50" s="186" t="e">
        <f>#REF!</f>
        <v>#REF!</v>
      </c>
      <c r="E50" s="186" t="e">
        <f>#REF!</f>
        <v>#REF!</v>
      </c>
      <c r="F50" s="186" t="e">
        <f>#REF!</f>
        <v>#REF!</v>
      </c>
      <c r="G50" s="186" t="e">
        <f>#REF!</f>
        <v>#REF!</v>
      </c>
      <c r="H50" s="186" t="e">
        <f>#REF!</f>
        <v>#REF!</v>
      </c>
      <c r="I50" s="186" t="e">
        <f>#REF!</f>
        <v>#REF!</v>
      </c>
      <c r="J50" s="110"/>
      <c r="K50" s="15"/>
      <c r="L50" s="15"/>
      <c r="M50" s="15"/>
      <c r="N50" s="15"/>
      <c r="O50" s="15"/>
    </row>
    <row r="51" spans="1:17" x14ac:dyDescent="0.25">
      <c r="A51" s="108"/>
      <c r="B51" s="108"/>
      <c r="C51" s="108"/>
      <c r="D51" s="108"/>
      <c r="E51" s="108"/>
      <c r="F51" s="108"/>
      <c r="G51" s="108"/>
      <c r="H51" s="108"/>
      <c r="I51" s="108"/>
      <c r="J51" s="132"/>
      <c r="K51" s="15"/>
      <c r="L51" s="15"/>
      <c r="M51" s="15"/>
      <c r="N51" s="15"/>
      <c r="O51" s="15"/>
    </row>
    <row r="52" spans="1:17" x14ac:dyDescent="0.25">
      <c r="A52" s="108"/>
      <c r="B52" s="133" t="s">
        <v>50</v>
      </c>
      <c r="C52" s="134"/>
      <c r="D52" s="134"/>
      <c r="E52" s="134"/>
      <c r="F52" s="134"/>
      <c r="G52" s="134"/>
      <c r="H52" s="134"/>
      <c r="I52" s="134"/>
      <c r="J52" s="108"/>
    </row>
    <row r="53" spans="1:17" x14ac:dyDescent="0.25">
      <c r="A53" s="108"/>
      <c r="B53" s="111" t="s">
        <v>3</v>
      </c>
      <c r="C53" s="109" t="s">
        <v>14</v>
      </c>
      <c r="D53" s="109" t="str">
        <f t="array" ref="D53:I53">TRANSPOSE($B$19:$B$24)</f>
        <v>Sterile</v>
      </c>
      <c r="E53" s="109" t="str">
        <v>Inactive</v>
      </c>
      <c r="F53" s="109" t="str">
        <v>Careful sex</v>
      </c>
      <c r="G53" s="109" t="str">
        <v>Unsafe Sex</v>
      </c>
      <c r="H53" s="109" t="str">
        <v>Seeking Pregnancy</v>
      </c>
      <c r="I53" s="109" t="str">
        <v>Pregnant</v>
      </c>
      <c r="J53" s="108"/>
    </row>
    <row r="54" spans="1:17" x14ac:dyDescent="0.25">
      <c r="A54" s="108"/>
      <c r="B54" s="137">
        <v>10</v>
      </c>
      <c r="C54" s="84">
        <v>1</v>
      </c>
      <c r="D54" s="84">
        <v>0</v>
      </c>
      <c r="E54" s="84">
        <v>0</v>
      </c>
      <c r="F54" s="84">
        <v>0</v>
      </c>
      <c r="G54" s="84">
        <v>0</v>
      </c>
      <c r="H54" s="84">
        <v>0</v>
      </c>
      <c r="I54" s="84">
        <v>0</v>
      </c>
      <c r="J54" s="108"/>
    </row>
    <row r="55" spans="1:17" x14ac:dyDescent="0.25">
      <c r="A55" s="108"/>
      <c r="B55" s="155">
        <v>15</v>
      </c>
      <c r="C55" s="155">
        <v>2</v>
      </c>
      <c r="D55" s="180" t="e">
        <f>#REF!</f>
        <v>#REF!</v>
      </c>
      <c r="E55" s="180" t="e">
        <f>#REF!</f>
        <v>#REF!</v>
      </c>
      <c r="F55" s="180" t="e">
        <f>#REF!</f>
        <v>#REF!</v>
      </c>
      <c r="G55" s="180" t="e">
        <f>#REF!</f>
        <v>#REF!</v>
      </c>
      <c r="H55" s="180" t="e">
        <f>#REF!</f>
        <v>#REF!</v>
      </c>
      <c r="I55" s="180" t="e">
        <f>#REF!</f>
        <v>#REF!</v>
      </c>
      <c r="J55" s="108"/>
    </row>
    <row r="56" spans="1:17" x14ac:dyDescent="0.25">
      <c r="A56" s="108"/>
      <c r="B56" s="155">
        <v>20</v>
      </c>
      <c r="C56" s="155">
        <v>3</v>
      </c>
      <c r="D56" s="180" t="e">
        <f>#REF!</f>
        <v>#REF!</v>
      </c>
      <c r="E56" s="180" t="e">
        <f>#REF!</f>
        <v>#REF!</v>
      </c>
      <c r="F56" s="180" t="e">
        <f>#REF!</f>
        <v>#REF!</v>
      </c>
      <c r="G56" s="180" t="e">
        <f>#REF!</f>
        <v>#REF!</v>
      </c>
      <c r="H56" s="180" t="e">
        <f>#REF!</f>
        <v>#REF!</v>
      </c>
      <c r="I56" s="180" t="e">
        <f>#REF!</f>
        <v>#REF!</v>
      </c>
      <c r="J56" s="108"/>
      <c r="L56"/>
    </row>
    <row r="57" spans="1:17" x14ac:dyDescent="0.25">
      <c r="A57" s="108"/>
      <c r="B57" s="155">
        <v>25</v>
      </c>
      <c r="C57" s="155">
        <v>4</v>
      </c>
      <c r="D57" s="180" t="e">
        <f>#REF!</f>
        <v>#REF!</v>
      </c>
      <c r="E57" s="180" t="e">
        <f>#REF!</f>
        <v>#REF!</v>
      </c>
      <c r="F57" s="180" t="e">
        <f>#REF!</f>
        <v>#REF!</v>
      </c>
      <c r="G57" s="180" t="e">
        <f>#REF!</f>
        <v>#REF!</v>
      </c>
      <c r="H57" s="180" t="e">
        <f>#REF!</f>
        <v>#REF!</v>
      </c>
      <c r="I57" s="180" t="e">
        <f>#REF!</f>
        <v>#REF!</v>
      </c>
      <c r="J57" s="108"/>
      <c r="L57"/>
    </row>
    <row r="58" spans="1:17" x14ac:dyDescent="0.25">
      <c r="A58" s="108"/>
      <c r="B58" s="102">
        <v>30</v>
      </c>
      <c r="C58" s="102">
        <v>5</v>
      </c>
      <c r="D58" s="180" t="e">
        <f>#REF!</f>
        <v>#REF!</v>
      </c>
      <c r="E58" s="180" t="e">
        <f>#REF!</f>
        <v>#REF!</v>
      </c>
      <c r="F58" s="180" t="e">
        <f>#REF!</f>
        <v>#REF!</v>
      </c>
      <c r="G58" s="180" t="e">
        <f>#REF!</f>
        <v>#REF!</v>
      </c>
      <c r="H58" s="180" t="e">
        <f>#REF!</f>
        <v>#REF!</v>
      </c>
      <c r="I58" s="180" t="e">
        <f>#REF!</f>
        <v>#REF!</v>
      </c>
      <c r="J58" s="108"/>
    </row>
    <row r="59" spans="1:17" x14ac:dyDescent="0.25">
      <c r="A59" s="108"/>
      <c r="B59" s="102">
        <v>35</v>
      </c>
      <c r="C59" s="102">
        <v>6</v>
      </c>
      <c r="D59" s="180" t="e">
        <f>#REF!</f>
        <v>#REF!</v>
      </c>
      <c r="E59" s="180" t="e">
        <f>#REF!</f>
        <v>#REF!</v>
      </c>
      <c r="F59" s="180" t="e">
        <f>#REF!</f>
        <v>#REF!</v>
      </c>
      <c r="G59" s="180" t="e">
        <f>#REF!</f>
        <v>#REF!</v>
      </c>
      <c r="H59" s="180" t="e">
        <f>#REF!</f>
        <v>#REF!</v>
      </c>
      <c r="I59" s="180" t="e">
        <f>#REF!</f>
        <v>#REF!</v>
      </c>
      <c r="J59" s="108"/>
    </row>
    <row r="60" spans="1:17" x14ac:dyDescent="0.25">
      <c r="A60" s="108"/>
      <c r="B60" s="167">
        <v>40</v>
      </c>
      <c r="C60" s="167">
        <v>7</v>
      </c>
      <c r="D60" s="186" t="e">
        <f>#REF!</f>
        <v>#REF!</v>
      </c>
      <c r="E60" s="186" t="e">
        <f>#REF!</f>
        <v>#REF!</v>
      </c>
      <c r="F60" s="186" t="e">
        <f>#REF!</f>
        <v>#REF!</v>
      </c>
      <c r="G60" s="186" t="e">
        <f>#REF!</f>
        <v>#REF!</v>
      </c>
      <c r="H60" s="186" t="e">
        <f>#REF!</f>
        <v>#REF!</v>
      </c>
      <c r="I60" s="186" t="e">
        <f>#REF!</f>
        <v>#REF!</v>
      </c>
      <c r="J60" s="108"/>
    </row>
    <row r="61" spans="1:17" x14ac:dyDescent="0.25">
      <c r="A61" s="108"/>
      <c r="B61" s="108"/>
      <c r="C61" s="108"/>
      <c r="D61" s="108"/>
      <c r="E61" s="108"/>
      <c r="F61" s="108"/>
      <c r="G61" s="108"/>
      <c r="H61" s="108"/>
      <c r="I61" s="108"/>
      <c r="J61" s="108"/>
      <c r="K61"/>
    </row>
    <row r="62" spans="1:17" x14ac:dyDescent="0.25">
      <c r="A62" s="108"/>
      <c r="B62" s="133" t="s">
        <v>59</v>
      </c>
      <c r="C62" s="134"/>
      <c r="D62" s="134"/>
      <c r="E62" s="134"/>
      <c r="F62" s="134"/>
      <c r="G62" s="134"/>
      <c r="H62" s="134"/>
      <c r="I62" s="134"/>
      <c r="J62" s="108"/>
      <c r="K62"/>
    </row>
    <row r="63" spans="1:17" x14ac:dyDescent="0.25">
      <c r="A63" s="108"/>
      <c r="B63" s="111" t="s">
        <v>3</v>
      </c>
      <c r="C63" s="109" t="s">
        <v>14</v>
      </c>
      <c r="D63" s="109" t="str">
        <f t="array" ref="D63:I63">TRANSPOSE($B$19:$B$24)</f>
        <v>Sterile</v>
      </c>
      <c r="E63" s="109" t="str">
        <v>Inactive</v>
      </c>
      <c r="F63" s="109" t="str">
        <v>Careful sex</v>
      </c>
      <c r="G63" s="109" t="str">
        <v>Unsafe Sex</v>
      </c>
      <c r="H63" s="109" t="str">
        <v>Seeking Pregnancy</v>
      </c>
      <c r="I63" s="109" t="str">
        <v>Pregnant</v>
      </c>
      <c r="J63" s="108"/>
      <c r="K63"/>
      <c r="L63"/>
      <c r="M63"/>
      <c r="N63"/>
      <c r="O63"/>
      <c r="P63"/>
    </row>
    <row r="64" spans="1:17" x14ac:dyDescent="0.25">
      <c r="A64" s="108"/>
      <c r="B64" s="137">
        <v>10</v>
      </c>
      <c r="C64" s="84">
        <v>1</v>
      </c>
      <c r="D64" s="84"/>
      <c r="E64" s="84"/>
      <c r="F64" s="84"/>
      <c r="G64" s="84"/>
      <c r="H64" s="84"/>
      <c r="I64" s="84"/>
      <c r="J64" s="108"/>
      <c r="K64"/>
      <c r="L64"/>
      <c r="M64"/>
      <c r="N64"/>
      <c r="O64"/>
      <c r="P64"/>
    </row>
    <row r="65" spans="1:16" x14ac:dyDescent="0.25">
      <c r="A65" s="108"/>
      <c r="B65" s="155">
        <v>15</v>
      </c>
      <c r="C65" s="155">
        <v>2</v>
      </c>
      <c r="D65" s="181" t="e">
        <f>D45*D55</f>
        <v>#REF!</v>
      </c>
      <c r="E65" s="181" t="e">
        <f t="shared" ref="E65:I65" si="7">E45*E55</f>
        <v>#REF!</v>
      </c>
      <c r="F65" s="181" t="e">
        <f t="shared" si="7"/>
        <v>#REF!</v>
      </c>
      <c r="G65" s="181" t="e">
        <f t="shared" si="7"/>
        <v>#REF!</v>
      </c>
      <c r="H65" s="181" t="e">
        <f t="shared" si="7"/>
        <v>#REF!</v>
      </c>
      <c r="I65" s="181" t="e">
        <f t="shared" si="7"/>
        <v>#REF!</v>
      </c>
      <c r="J65" s="50"/>
      <c r="K65"/>
      <c r="L65"/>
      <c r="M65"/>
      <c r="N65"/>
      <c r="O65"/>
      <c r="P65"/>
    </row>
    <row r="66" spans="1:16" x14ac:dyDescent="0.25">
      <c r="A66" s="108"/>
      <c r="B66" s="155">
        <v>20</v>
      </c>
      <c r="C66" s="155">
        <v>3</v>
      </c>
      <c r="D66" s="181" t="e">
        <f t="shared" ref="D66:I66" si="8">D46*D56</f>
        <v>#REF!</v>
      </c>
      <c r="E66" s="181" t="e">
        <f t="shared" si="8"/>
        <v>#REF!</v>
      </c>
      <c r="F66" s="181" t="e">
        <f t="shared" si="8"/>
        <v>#REF!</v>
      </c>
      <c r="G66" s="181" t="e">
        <f t="shared" si="8"/>
        <v>#REF!</v>
      </c>
      <c r="H66" s="181" t="e">
        <f t="shared" si="8"/>
        <v>#REF!</v>
      </c>
      <c r="I66" s="181" t="e">
        <f t="shared" si="8"/>
        <v>#REF!</v>
      </c>
      <c r="J66" s="50"/>
      <c r="K66"/>
      <c r="L66"/>
      <c r="M66"/>
      <c r="N66"/>
      <c r="O66"/>
      <c r="P66"/>
    </row>
    <row r="67" spans="1:16" x14ac:dyDescent="0.25">
      <c r="A67" s="108"/>
      <c r="B67" s="155">
        <v>25</v>
      </c>
      <c r="C67" s="155">
        <v>4</v>
      </c>
      <c r="D67" s="181" t="e">
        <f t="shared" ref="D67:I67" si="9">D47*D57</f>
        <v>#REF!</v>
      </c>
      <c r="E67" s="181" t="e">
        <f t="shared" si="9"/>
        <v>#REF!</v>
      </c>
      <c r="F67" s="181" t="e">
        <f t="shared" si="9"/>
        <v>#REF!</v>
      </c>
      <c r="G67" s="181" t="e">
        <f t="shared" si="9"/>
        <v>#REF!</v>
      </c>
      <c r="H67" s="181" t="e">
        <f t="shared" si="9"/>
        <v>#REF!</v>
      </c>
      <c r="I67" s="181" t="e">
        <f t="shared" si="9"/>
        <v>#REF!</v>
      </c>
      <c r="J67" s="50"/>
      <c r="K67"/>
      <c r="L67"/>
      <c r="M67"/>
      <c r="N67"/>
      <c r="O67"/>
      <c r="P67"/>
    </row>
    <row r="68" spans="1:16" x14ac:dyDescent="0.25">
      <c r="A68" s="108"/>
      <c r="B68" s="155">
        <v>30</v>
      </c>
      <c r="C68" s="155">
        <v>5</v>
      </c>
      <c r="D68" s="181" t="e">
        <f t="shared" ref="D68:I68" si="10">D48*D58</f>
        <v>#REF!</v>
      </c>
      <c r="E68" s="181" t="e">
        <f t="shared" si="10"/>
        <v>#REF!</v>
      </c>
      <c r="F68" s="181" t="e">
        <f t="shared" si="10"/>
        <v>#REF!</v>
      </c>
      <c r="G68" s="181" t="e">
        <f t="shared" si="10"/>
        <v>#REF!</v>
      </c>
      <c r="H68" s="181" t="e">
        <f t="shared" si="10"/>
        <v>#REF!</v>
      </c>
      <c r="I68" s="181" t="e">
        <f t="shared" si="10"/>
        <v>#REF!</v>
      </c>
      <c r="J68" s="50"/>
      <c r="K68"/>
      <c r="L68"/>
      <c r="M68"/>
      <c r="N68"/>
      <c r="O68"/>
      <c r="P68"/>
    </row>
    <row r="69" spans="1:16" x14ac:dyDescent="0.25">
      <c r="A69" s="108"/>
      <c r="B69" s="102">
        <v>35</v>
      </c>
      <c r="C69" s="102">
        <v>6</v>
      </c>
      <c r="D69" s="183" t="e">
        <f t="shared" ref="D69:I69" si="11">D49*D59</f>
        <v>#REF!</v>
      </c>
      <c r="E69" s="183" t="e">
        <f t="shared" si="11"/>
        <v>#REF!</v>
      </c>
      <c r="F69" s="183" t="e">
        <f t="shared" si="11"/>
        <v>#REF!</v>
      </c>
      <c r="G69" s="183" t="e">
        <f t="shared" si="11"/>
        <v>#REF!</v>
      </c>
      <c r="H69" s="183" t="e">
        <f t="shared" si="11"/>
        <v>#REF!</v>
      </c>
      <c r="I69" s="183" t="e">
        <f t="shared" si="11"/>
        <v>#REF!</v>
      </c>
      <c r="J69" s="50"/>
      <c r="K69"/>
      <c r="L69"/>
      <c r="M69"/>
      <c r="N69"/>
      <c r="O69"/>
      <c r="P69"/>
    </row>
    <row r="70" spans="1:16" x14ac:dyDescent="0.25">
      <c r="A70" s="108"/>
      <c r="B70" s="167">
        <v>40</v>
      </c>
      <c r="C70" s="167">
        <v>7</v>
      </c>
      <c r="D70" s="185" t="e">
        <f t="shared" ref="D70:I70" si="12">D50*D60</f>
        <v>#REF!</v>
      </c>
      <c r="E70" s="185" t="e">
        <f t="shared" si="12"/>
        <v>#REF!</v>
      </c>
      <c r="F70" s="185" t="e">
        <f t="shared" si="12"/>
        <v>#REF!</v>
      </c>
      <c r="G70" s="185" t="e">
        <f t="shared" si="12"/>
        <v>#REF!</v>
      </c>
      <c r="H70" s="185" t="e">
        <f t="shared" si="12"/>
        <v>#REF!</v>
      </c>
      <c r="I70" s="185" t="e">
        <f t="shared" si="12"/>
        <v>#REF!</v>
      </c>
      <c r="J70" s="50"/>
      <c r="K70"/>
      <c r="L70"/>
      <c r="M70"/>
      <c r="N70"/>
      <c r="O70"/>
      <c r="P70"/>
    </row>
    <row r="71" spans="1:16" x14ac:dyDescent="0.25">
      <c r="A71" s="108"/>
      <c r="B71" s="108"/>
      <c r="C71" s="108"/>
      <c r="D71" s="108"/>
      <c r="E71" s="108"/>
      <c r="F71" s="108"/>
      <c r="G71" s="136"/>
      <c r="H71" s="108"/>
      <c r="I71" s="108"/>
      <c r="J71" s="50"/>
    </row>
    <row r="72" spans="1:16" x14ac:dyDescent="0.25">
      <c r="B72" s="146" t="s">
        <v>83</v>
      </c>
      <c r="C72" s="147"/>
      <c r="D72" s="147"/>
      <c r="E72" s="147"/>
      <c r="F72" s="147"/>
      <c r="G72" s="147"/>
      <c r="H72" s="147"/>
      <c r="I72" s="147"/>
    </row>
    <row r="73" spans="1:16" x14ac:dyDescent="0.25">
      <c r="B73" s="52" t="s">
        <v>3</v>
      </c>
      <c r="C73" s="52" t="s">
        <v>14</v>
      </c>
      <c r="D73" s="109" t="str">
        <f t="array" ref="D73:I73">TRANSPOSE($B$19:$B$24)</f>
        <v>Sterile</v>
      </c>
      <c r="E73" s="109" t="str">
        <v>Inactive</v>
      </c>
      <c r="F73" s="109" t="str">
        <v>Careful sex</v>
      </c>
      <c r="G73" s="109" t="str">
        <v>Unsafe Sex</v>
      </c>
      <c r="H73" s="109" t="str">
        <v>Seeking Pregnancy</v>
      </c>
      <c r="I73" s="109" t="str">
        <v>Pregnant</v>
      </c>
    </row>
    <row r="74" spans="1:16" x14ac:dyDescent="0.25">
      <c r="B74" s="105" t="s">
        <v>81</v>
      </c>
      <c r="C74" s="15">
        <v>1</v>
      </c>
      <c r="D74" s="155">
        <v>0</v>
      </c>
      <c r="E74" s="155">
        <v>0</v>
      </c>
      <c r="F74" s="155">
        <v>0</v>
      </c>
      <c r="G74" s="155">
        <v>0</v>
      </c>
      <c r="H74" s="155">
        <v>0</v>
      </c>
      <c r="I74" s="155">
        <v>0</v>
      </c>
      <c r="M74" s="113"/>
    </row>
    <row r="75" spans="1:16" x14ac:dyDescent="0.25">
      <c r="B75" s="106">
        <v>15</v>
      </c>
      <c r="C75" s="15">
        <v>2</v>
      </c>
      <c r="D75" s="180" t="e">
        <f>#REF!</f>
        <v>#REF!</v>
      </c>
      <c r="E75" s="180">
        <v>0</v>
      </c>
      <c r="F75" s="180" t="e">
        <f>#REF!</f>
        <v>#REF!</v>
      </c>
      <c r="G75" s="180" t="e">
        <f>#REF!</f>
        <v>#REF!</v>
      </c>
      <c r="H75" s="180" t="e">
        <f>#REF!</f>
        <v>#REF!</v>
      </c>
      <c r="I75" s="180" t="e">
        <f>#REF!</f>
        <v>#REF!</v>
      </c>
      <c r="L75" s="23"/>
      <c r="M75" s="113"/>
    </row>
    <row r="76" spans="1:16" x14ac:dyDescent="0.25">
      <c r="B76" s="106">
        <v>20</v>
      </c>
      <c r="C76" s="15">
        <v>3</v>
      </c>
      <c r="D76" s="180" t="e">
        <f>#REF!</f>
        <v>#REF!</v>
      </c>
      <c r="E76" s="180">
        <v>0</v>
      </c>
      <c r="F76" s="180" t="e">
        <f>#REF!</f>
        <v>#REF!</v>
      </c>
      <c r="G76" s="180" t="e">
        <f>#REF!</f>
        <v>#REF!</v>
      </c>
      <c r="H76" s="180" t="e">
        <f>#REF!</f>
        <v>#REF!</v>
      </c>
      <c r="I76" s="180" t="e">
        <f>#REF!</f>
        <v>#REF!</v>
      </c>
    </row>
    <row r="77" spans="1:16" x14ac:dyDescent="0.25">
      <c r="B77" s="106">
        <v>25</v>
      </c>
      <c r="C77" s="104">
        <v>4</v>
      </c>
      <c r="D77" s="180" t="e">
        <f>#REF!</f>
        <v>#REF!</v>
      </c>
      <c r="E77" s="180">
        <v>0</v>
      </c>
      <c r="F77" s="180" t="e">
        <f>#REF!</f>
        <v>#REF!</v>
      </c>
      <c r="G77" s="180" t="e">
        <f>#REF!</f>
        <v>#REF!</v>
      </c>
      <c r="H77" s="180" t="e">
        <f>#REF!</f>
        <v>#REF!</v>
      </c>
      <c r="I77" s="180" t="e">
        <f>#REF!</f>
        <v>#REF!</v>
      </c>
    </row>
    <row r="78" spans="1:16" x14ac:dyDescent="0.25">
      <c r="B78" s="106">
        <v>30</v>
      </c>
      <c r="C78" s="104">
        <v>5</v>
      </c>
      <c r="D78" s="180" t="e">
        <f>#REF!</f>
        <v>#REF!</v>
      </c>
      <c r="E78" s="180">
        <v>0</v>
      </c>
      <c r="F78" s="180" t="e">
        <f>#REF!</f>
        <v>#REF!</v>
      </c>
      <c r="G78" s="180" t="e">
        <f>#REF!</f>
        <v>#REF!</v>
      </c>
      <c r="H78" s="180" t="e">
        <f>#REF!</f>
        <v>#REF!</v>
      </c>
      <c r="I78" s="180" t="e">
        <f>#REF!</f>
        <v>#REF!</v>
      </c>
    </row>
    <row r="79" spans="1:16" x14ac:dyDescent="0.25">
      <c r="B79" s="106">
        <v>35</v>
      </c>
      <c r="C79" s="104">
        <v>6</v>
      </c>
      <c r="D79" s="180" t="e">
        <f>#REF!</f>
        <v>#REF!</v>
      </c>
      <c r="E79" s="180">
        <v>0</v>
      </c>
      <c r="F79" s="180" t="e">
        <f>#REF!</f>
        <v>#REF!</v>
      </c>
      <c r="G79" s="180" t="e">
        <f>#REF!</f>
        <v>#REF!</v>
      </c>
      <c r="H79" s="180" t="e">
        <f>#REF!</f>
        <v>#REF!</v>
      </c>
      <c r="I79" s="180" t="e">
        <f>#REF!</f>
        <v>#REF!</v>
      </c>
    </row>
    <row r="80" spans="1:16" x14ac:dyDescent="0.25">
      <c r="B80" s="143">
        <v>40</v>
      </c>
      <c r="C80" s="52">
        <v>7</v>
      </c>
      <c r="D80" s="186" t="e">
        <f>#REF!</f>
        <v>#REF!</v>
      </c>
      <c r="E80" s="186">
        <v>0</v>
      </c>
      <c r="F80" s="186" t="e">
        <f>#REF!</f>
        <v>#REF!</v>
      </c>
      <c r="G80" s="186" t="e">
        <f>#REF!</f>
        <v>#REF!</v>
      </c>
      <c r="H80" s="186" t="e">
        <f>#REF!</f>
        <v>#REF!</v>
      </c>
      <c r="I80" s="186" t="e">
        <f>#REF!</f>
        <v>#REF!</v>
      </c>
    </row>
    <row r="82" spans="2:17" x14ac:dyDescent="0.25">
      <c r="B82" s="146" t="s">
        <v>84</v>
      </c>
      <c r="C82" s="147"/>
      <c r="D82" s="147"/>
      <c r="E82" s="147"/>
      <c r="F82" s="147"/>
      <c r="G82" s="147"/>
      <c r="H82" s="147"/>
      <c r="I82" s="147"/>
      <c r="J82"/>
      <c r="K82"/>
      <c r="L82"/>
      <c r="M82"/>
    </row>
    <row r="83" spans="2:17" x14ac:dyDescent="0.25">
      <c r="B83" s="52" t="s">
        <v>3</v>
      </c>
      <c r="C83" s="52" t="s">
        <v>14</v>
      </c>
      <c r="D83" s="109" t="str">
        <f t="array" ref="D83:I83">TRANSPOSE($B$19:$B$24)</f>
        <v>Sterile</v>
      </c>
      <c r="E83" s="109" t="str">
        <v>Inactive</v>
      </c>
      <c r="F83" s="109" t="str">
        <v>Careful sex</v>
      </c>
      <c r="G83" s="109" t="str">
        <v>Unsafe Sex</v>
      </c>
      <c r="H83" s="109" t="str">
        <v>Seeking Pregnancy</v>
      </c>
      <c r="I83" s="109" t="str">
        <v>Pregnant</v>
      </c>
      <c r="J83"/>
      <c r="K83"/>
      <c r="L83"/>
      <c r="M83"/>
    </row>
    <row r="84" spans="2:17" x14ac:dyDescent="0.25">
      <c r="B84" s="105" t="s">
        <v>81</v>
      </c>
      <c r="C84" s="15">
        <v>1</v>
      </c>
      <c r="D84" s="155">
        <v>0</v>
      </c>
      <c r="E84" s="155">
        <v>0</v>
      </c>
      <c r="F84" s="155">
        <v>0</v>
      </c>
      <c r="G84" s="155">
        <v>0</v>
      </c>
      <c r="H84" s="155">
        <v>0</v>
      </c>
      <c r="I84" s="155">
        <v>0</v>
      </c>
      <c r="J84"/>
      <c r="K84"/>
      <c r="L84"/>
      <c r="M84"/>
    </row>
    <row r="85" spans="2:17" x14ac:dyDescent="0.25">
      <c r="B85" s="106">
        <v>15</v>
      </c>
      <c r="C85" s="15">
        <v>2</v>
      </c>
      <c r="D85" s="180" t="e">
        <f>#REF!</f>
        <v>#REF!</v>
      </c>
      <c r="E85" s="180">
        <v>0</v>
      </c>
      <c r="F85" s="180" t="e">
        <f>#REF!</f>
        <v>#REF!</v>
      </c>
      <c r="G85" s="180" t="e">
        <f>#REF!</f>
        <v>#REF!</v>
      </c>
      <c r="H85" s="180" t="e">
        <f>#REF!</f>
        <v>#REF!</v>
      </c>
      <c r="I85" s="180" t="e">
        <f>#REF!</f>
        <v>#REF!</v>
      </c>
      <c r="J85"/>
      <c r="K85"/>
      <c r="L85"/>
      <c r="M85"/>
    </row>
    <row r="86" spans="2:17" x14ac:dyDescent="0.25">
      <c r="B86" s="106">
        <v>20</v>
      </c>
      <c r="C86" s="15">
        <v>3</v>
      </c>
      <c r="D86" s="180" t="e">
        <f>#REF!</f>
        <v>#REF!</v>
      </c>
      <c r="E86" s="180">
        <v>0</v>
      </c>
      <c r="F86" s="180" t="e">
        <f>#REF!</f>
        <v>#REF!</v>
      </c>
      <c r="G86" s="180" t="e">
        <f>#REF!</f>
        <v>#REF!</v>
      </c>
      <c r="H86" s="180" t="e">
        <f>#REF!</f>
        <v>#REF!</v>
      </c>
      <c r="I86" s="180" t="e">
        <f>#REF!</f>
        <v>#REF!</v>
      </c>
      <c r="J86"/>
      <c r="K86"/>
      <c r="L86"/>
      <c r="M86"/>
    </row>
    <row r="87" spans="2:17" x14ac:dyDescent="0.25">
      <c r="B87" s="106">
        <v>25</v>
      </c>
      <c r="C87" s="104">
        <v>4</v>
      </c>
      <c r="D87" s="180" t="e">
        <f>#REF!</f>
        <v>#REF!</v>
      </c>
      <c r="E87" s="180">
        <v>0</v>
      </c>
      <c r="F87" s="180" t="e">
        <f>#REF!</f>
        <v>#REF!</v>
      </c>
      <c r="G87" s="180" t="e">
        <f>#REF!</f>
        <v>#REF!</v>
      </c>
      <c r="H87" s="180" t="e">
        <f>#REF!</f>
        <v>#REF!</v>
      </c>
      <c r="I87" s="180" t="e">
        <f>#REF!</f>
        <v>#REF!</v>
      </c>
      <c r="J87"/>
      <c r="K87"/>
      <c r="L87"/>
      <c r="M87"/>
    </row>
    <row r="88" spans="2:17" x14ac:dyDescent="0.25">
      <c r="B88" s="106">
        <v>30</v>
      </c>
      <c r="C88" s="104">
        <v>5</v>
      </c>
      <c r="D88" s="180" t="e">
        <f>#REF!</f>
        <v>#REF!</v>
      </c>
      <c r="E88" s="180">
        <v>0</v>
      </c>
      <c r="F88" s="180" t="e">
        <f>#REF!</f>
        <v>#REF!</v>
      </c>
      <c r="G88" s="180" t="e">
        <f>#REF!</f>
        <v>#REF!</v>
      </c>
      <c r="H88" s="180" t="e">
        <f>#REF!</f>
        <v>#REF!</v>
      </c>
      <c r="I88" s="180" t="e">
        <f>#REF!</f>
        <v>#REF!</v>
      </c>
      <c r="J88"/>
      <c r="K88"/>
      <c r="L88"/>
      <c r="M88"/>
    </row>
    <row r="89" spans="2:17" x14ac:dyDescent="0.25">
      <c r="B89" s="106">
        <v>35</v>
      </c>
      <c r="C89" s="104">
        <v>6</v>
      </c>
      <c r="D89" s="180" t="e">
        <f>#REF!</f>
        <v>#REF!</v>
      </c>
      <c r="E89" s="180">
        <v>0</v>
      </c>
      <c r="F89" s="180" t="e">
        <f>#REF!</f>
        <v>#REF!</v>
      </c>
      <c r="G89" s="180" t="e">
        <f>#REF!</f>
        <v>#REF!</v>
      </c>
      <c r="H89" s="180" t="e">
        <f>#REF!</f>
        <v>#REF!</v>
      </c>
      <c r="I89" s="180" t="e">
        <f>#REF!</f>
        <v>#REF!</v>
      </c>
      <c r="J89"/>
      <c r="K89"/>
      <c r="L89"/>
      <c r="M89"/>
    </row>
    <row r="90" spans="2:17" x14ac:dyDescent="0.25">
      <c r="B90" s="143">
        <v>40</v>
      </c>
      <c r="C90" s="52">
        <v>7</v>
      </c>
      <c r="D90" s="186" t="e">
        <f>#REF!</f>
        <v>#REF!</v>
      </c>
      <c r="E90" s="186">
        <v>0</v>
      </c>
      <c r="F90" s="186" t="e">
        <f>#REF!</f>
        <v>#REF!</v>
      </c>
      <c r="G90" s="186" t="e">
        <f>#REF!</f>
        <v>#REF!</v>
      </c>
      <c r="H90" s="186" t="e">
        <f>#REF!</f>
        <v>#REF!</v>
      </c>
      <c r="I90" s="186" t="e">
        <f>#REF!</f>
        <v>#REF!</v>
      </c>
      <c r="J90"/>
      <c r="K90"/>
      <c r="L90"/>
      <c r="M90"/>
    </row>
    <row r="91" spans="2:17" x14ac:dyDescent="0.25">
      <c r="J91"/>
      <c r="K91"/>
      <c r="L91"/>
      <c r="M91"/>
    </row>
    <row r="92" spans="2:17" x14ac:dyDescent="0.25">
      <c r="B92" s="146" t="s">
        <v>82</v>
      </c>
      <c r="C92" s="147"/>
      <c r="D92" s="147"/>
      <c r="E92" s="147"/>
      <c r="F92" s="147"/>
      <c r="G92" s="147"/>
      <c r="H92" s="147"/>
      <c r="I92" s="147"/>
      <c r="J92" s="147"/>
      <c r="K92"/>
      <c r="L92"/>
      <c r="M92"/>
    </row>
    <row r="93" spans="2:17" x14ac:dyDescent="0.25">
      <c r="B93" s="52" t="s">
        <v>3</v>
      </c>
      <c r="C93" s="52" t="s">
        <v>14</v>
      </c>
      <c r="D93" s="109" t="str">
        <f t="array" ref="D93:I93">TRANSPOSE($B$19:$B$24)</f>
        <v>Sterile</v>
      </c>
      <c r="E93" s="109" t="str">
        <v>Inactive</v>
      </c>
      <c r="F93" s="109" t="str">
        <v>Careful sex</v>
      </c>
      <c r="G93" s="109" t="str">
        <v>Unsafe Sex</v>
      </c>
      <c r="H93" s="109" t="str">
        <v>Seeking Pregnancy</v>
      </c>
      <c r="I93" s="109" t="str">
        <v>Pregnant</v>
      </c>
      <c r="J93" s="17" t="s">
        <v>57</v>
      </c>
      <c r="K93"/>
      <c r="L93"/>
      <c r="M93"/>
      <c r="N93"/>
      <c r="O93"/>
      <c r="P93"/>
      <c r="Q93"/>
    </row>
    <row r="94" spans="2:17" x14ac:dyDescent="0.25">
      <c r="B94" s="105" t="s">
        <v>81</v>
      </c>
      <c r="C94" s="15">
        <v>1</v>
      </c>
      <c r="D94" s="125">
        <v>0</v>
      </c>
      <c r="E94" s="125">
        <v>0</v>
      </c>
      <c r="F94" s="125">
        <v>0</v>
      </c>
      <c r="G94" s="125">
        <v>0</v>
      </c>
      <c r="H94" s="125">
        <v>0</v>
      </c>
      <c r="I94" s="125">
        <v>0</v>
      </c>
      <c r="J94"/>
      <c r="K94"/>
      <c r="L94"/>
      <c r="M94"/>
      <c r="N94"/>
      <c r="O94"/>
      <c r="P94"/>
      <c r="Q94"/>
    </row>
    <row r="95" spans="2:17" x14ac:dyDescent="0.25">
      <c r="B95" s="106">
        <v>15</v>
      </c>
      <c r="C95" s="15">
        <v>2</v>
      </c>
      <c r="D95" s="181" t="e">
        <f>D75*D85</f>
        <v>#REF!</v>
      </c>
      <c r="E95" s="181">
        <f t="shared" ref="E95:I95" si="13">E75*E85</f>
        <v>0</v>
      </c>
      <c r="F95" s="181" t="e">
        <f t="shared" si="13"/>
        <v>#REF!</v>
      </c>
      <c r="G95" s="181" t="e">
        <f t="shared" si="13"/>
        <v>#REF!</v>
      </c>
      <c r="H95" s="181" t="e">
        <f t="shared" si="13"/>
        <v>#REF!</v>
      </c>
      <c r="I95" s="181" t="e">
        <f t="shared" si="13"/>
        <v>#REF!</v>
      </c>
      <c r="J95" s="107" t="e">
        <f>MMULT(D95:I95,F19:F24)</f>
        <v>#REF!</v>
      </c>
      <c r="K95"/>
      <c r="L95"/>
      <c r="M95"/>
      <c r="N95"/>
      <c r="O95"/>
      <c r="P95"/>
      <c r="Q95"/>
    </row>
    <row r="96" spans="2:17" x14ac:dyDescent="0.25">
      <c r="B96" s="106">
        <v>20</v>
      </c>
      <c r="C96" s="15">
        <v>3</v>
      </c>
      <c r="D96" s="181" t="e">
        <f t="shared" ref="D96:I96" si="14">D76*D86</f>
        <v>#REF!</v>
      </c>
      <c r="E96" s="181">
        <f t="shared" si="14"/>
        <v>0</v>
      </c>
      <c r="F96" s="181" t="e">
        <f t="shared" si="14"/>
        <v>#REF!</v>
      </c>
      <c r="G96" s="181" t="e">
        <f t="shared" si="14"/>
        <v>#REF!</v>
      </c>
      <c r="H96" s="181" t="e">
        <f t="shared" si="14"/>
        <v>#REF!</v>
      </c>
      <c r="I96" s="181" t="e">
        <f t="shared" si="14"/>
        <v>#REF!</v>
      </c>
      <c r="J96" s="107" t="e">
        <f>MMULT(D96:I96,G19:G24)</f>
        <v>#REF!</v>
      </c>
      <c r="K96"/>
      <c r="L96"/>
      <c r="M96"/>
      <c r="N96"/>
      <c r="O96"/>
      <c r="P96"/>
      <c r="Q96"/>
    </row>
    <row r="97" spans="2:17" x14ac:dyDescent="0.25">
      <c r="B97" s="106">
        <v>25</v>
      </c>
      <c r="C97" s="104">
        <v>4</v>
      </c>
      <c r="D97" s="181" t="e">
        <f t="shared" ref="D97:I97" si="15">D77*D87</f>
        <v>#REF!</v>
      </c>
      <c r="E97" s="181">
        <f t="shared" si="15"/>
        <v>0</v>
      </c>
      <c r="F97" s="181" t="e">
        <f t="shared" si="15"/>
        <v>#REF!</v>
      </c>
      <c r="G97" s="181" t="e">
        <f t="shared" si="15"/>
        <v>#REF!</v>
      </c>
      <c r="H97" s="181" t="e">
        <f t="shared" si="15"/>
        <v>#REF!</v>
      </c>
      <c r="I97" s="181" t="e">
        <f t="shared" si="15"/>
        <v>#REF!</v>
      </c>
      <c r="J97" s="107" t="e">
        <f>MMULT(D97:I97,H19:H24)</f>
        <v>#REF!</v>
      </c>
      <c r="K97"/>
      <c r="L97"/>
      <c r="M97"/>
      <c r="N97"/>
      <c r="O97"/>
      <c r="P97"/>
      <c r="Q97"/>
    </row>
    <row r="98" spans="2:17" x14ac:dyDescent="0.25">
      <c r="B98" s="106">
        <v>30</v>
      </c>
      <c r="C98" s="104">
        <v>5</v>
      </c>
      <c r="D98" s="181" t="e">
        <f t="shared" ref="D98:I98" si="16">D78*D88</f>
        <v>#REF!</v>
      </c>
      <c r="E98" s="181">
        <f t="shared" si="16"/>
        <v>0</v>
      </c>
      <c r="F98" s="181" t="e">
        <f t="shared" si="16"/>
        <v>#REF!</v>
      </c>
      <c r="G98" s="181" t="e">
        <f t="shared" si="16"/>
        <v>#REF!</v>
      </c>
      <c r="H98" s="181" t="e">
        <f t="shared" si="16"/>
        <v>#REF!</v>
      </c>
      <c r="I98" s="181" t="e">
        <f t="shared" si="16"/>
        <v>#REF!</v>
      </c>
      <c r="J98" s="107" t="e">
        <f>MMULT(D98:I98,I19:I24)</f>
        <v>#REF!</v>
      </c>
      <c r="K98"/>
      <c r="L98"/>
      <c r="M98"/>
      <c r="N98"/>
      <c r="O98"/>
      <c r="P98"/>
      <c r="Q98"/>
    </row>
    <row r="99" spans="2:17" x14ac:dyDescent="0.25">
      <c r="B99" s="106">
        <v>35</v>
      </c>
      <c r="C99" s="104">
        <v>6</v>
      </c>
      <c r="D99" s="183" t="e">
        <f t="shared" ref="D99:I99" si="17">D79*D89</f>
        <v>#REF!</v>
      </c>
      <c r="E99" s="183">
        <f t="shared" si="17"/>
        <v>0</v>
      </c>
      <c r="F99" s="183" t="e">
        <f t="shared" si="17"/>
        <v>#REF!</v>
      </c>
      <c r="G99" s="183" t="e">
        <f t="shared" si="17"/>
        <v>#REF!</v>
      </c>
      <c r="H99" s="183" t="e">
        <f t="shared" si="17"/>
        <v>#REF!</v>
      </c>
      <c r="I99" s="183" t="e">
        <f t="shared" si="17"/>
        <v>#REF!</v>
      </c>
      <c r="J99" s="184" t="e">
        <f>MMULT(D99:I99,J19:J24)</f>
        <v>#REF!</v>
      </c>
      <c r="K99"/>
      <c r="L99"/>
      <c r="M99"/>
      <c r="N99"/>
      <c r="O99"/>
      <c r="P99"/>
      <c r="Q99"/>
    </row>
    <row r="100" spans="2:17" x14ac:dyDescent="0.25">
      <c r="B100" s="143">
        <v>40</v>
      </c>
      <c r="C100" s="52">
        <v>7</v>
      </c>
      <c r="D100" s="185" t="e">
        <f t="shared" ref="D100:I100" si="18">D80*D90</f>
        <v>#REF!</v>
      </c>
      <c r="E100" s="185">
        <f t="shared" si="18"/>
        <v>0</v>
      </c>
      <c r="F100" s="185" t="e">
        <f t="shared" si="18"/>
        <v>#REF!</v>
      </c>
      <c r="G100" s="185" t="e">
        <f t="shared" si="18"/>
        <v>#REF!</v>
      </c>
      <c r="H100" s="185" t="e">
        <f t="shared" si="18"/>
        <v>#REF!</v>
      </c>
      <c r="I100" s="185" t="e">
        <f t="shared" si="18"/>
        <v>#REF!</v>
      </c>
      <c r="J100" s="144" t="e">
        <f>MMULT(D100:I100,K19:K24)</f>
        <v>#REF!</v>
      </c>
      <c r="K100"/>
      <c r="L100"/>
      <c r="M100"/>
      <c r="N100"/>
      <c r="O100"/>
      <c r="P100"/>
      <c r="Q100"/>
    </row>
    <row r="101" spans="2:17" x14ac:dyDescent="0.25">
      <c r="I101" s="23" t="s">
        <v>104</v>
      </c>
      <c r="J101" s="107" t="e">
        <f>SUMPRODUCT(J95:J100,D6:D11)/4</f>
        <v>#REF!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[0]!Main">
                <anchor moveWithCells="1" sizeWithCells="1">
                  <from>
                    <xdr:col>6</xdr:col>
                    <xdr:colOff>104775</xdr:colOff>
                    <xdr:row>12</xdr:row>
                    <xdr:rowOff>114300</xdr:rowOff>
                  </from>
                  <to>
                    <xdr:col>7</xdr:col>
                    <xdr:colOff>828675</xdr:colOff>
                    <xdr:row>14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Outcomes">
    <tabColor theme="5" tint="0.59999389629810485"/>
  </sheetPr>
  <dimension ref="A1:CX113"/>
  <sheetViews>
    <sheetView showGridLines="0" tabSelected="1" zoomScale="90" zoomScaleNormal="90" workbookViewId="0">
      <selection activeCell="I6" sqref="I6"/>
    </sheetView>
  </sheetViews>
  <sheetFormatPr defaultColWidth="9" defaultRowHeight="15" x14ac:dyDescent="0.25"/>
  <cols>
    <col min="1" max="1" width="9" style="23"/>
    <col min="2" max="8" width="9.140625" style="21"/>
    <col min="9" max="9" width="3.85546875" style="23" customWidth="1"/>
    <col min="10" max="10" width="8.140625" style="23" customWidth="1"/>
    <col min="11" max="16" width="9" style="23"/>
    <col min="17" max="17" width="10.140625" style="23" customWidth="1"/>
    <col min="18" max="19" width="9" style="23"/>
    <col min="20" max="20" width="3" style="23" customWidth="1"/>
    <col min="21" max="24" width="9" style="23"/>
    <col min="25" max="26" width="11.140625" style="23" customWidth="1"/>
    <col min="27" max="27" width="9" style="23"/>
    <col min="28" max="28" width="4.28515625" style="23" customWidth="1"/>
    <col min="29" max="37" width="9" style="23"/>
    <col min="38" max="38" width="4.85546875" style="23" customWidth="1"/>
    <col min="39" max="39" width="9" style="23"/>
    <col min="40" max="40" width="5" style="23" customWidth="1"/>
    <col min="41" max="48" width="9" style="23"/>
    <col min="49" max="49" width="4.28515625" style="23" customWidth="1"/>
    <col min="50" max="58" width="9" style="23"/>
    <col min="59" max="59" width="4.28515625" style="23" customWidth="1"/>
    <col min="60" max="60" width="12.140625" style="23" customWidth="1"/>
    <col min="61" max="62" width="14.28515625" style="23" customWidth="1"/>
    <col min="63" max="63" width="15" style="23" customWidth="1"/>
    <col min="64" max="64" width="12.5703125" style="23" customWidth="1"/>
    <col min="65" max="65" width="6.85546875" style="23" customWidth="1"/>
    <col min="66" max="70" width="9" style="23"/>
    <col min="71" max="71" width="11.140625" style="23" customWidth="1"/>
    <col min="72" max="83" width="9" style="23"/>
    <col min="84" max="84" width="4.28515625" style="23" customWidth="1"/>
    <col min="85" max="94" width="9" style="23"/>
    <col min="95" max="95" width="20.42578125" style="23" customWidth="1"/>
    <col min="96" max="16384" width="9" style="23"/>
  </cols>
  <sheetData>
    <row r="1" spans="1:102" ht="38.25" customHeight="1" x14ac:dyDescent="0.25">
      <c r="B1" s="78" t="s">
        <v>15</v>
      </c>
      <c r="C1" s="78"/>
      <c r="K1" s="73" t="s">
        <v>46</v>
      </c>
      <c r="L1" s="73"/>
      <c r="M1" s="73"/>
      <c r="N1" s="73"/>
      <c r="O1" s="73"/>
      <c r="P1" s="73"/>
      <c r="Q1" s="73"/>
      <c r="R1" s="73"/>
      <c r="U1" s="73" t="s">
        <v>122</v>
      </c>
      <c r="V1" s="73"/>
      <c r="W1" s="73"/>
      <c r="X1" s="73"/>
      <c r="Y1" s="73"/>
      <c r="Z1" s="73"/>
      <c r="AA1" s="73"/>
      <c r="AD1" s="73" t="s">
        <v>69</v>
      </c>
      <c r="AE1" s="73"/>
      <c r="AF1" s="73"/>
      <c r="AG1" s="73"/>
      <c r="AH1" s="73"/>
      <c r="AM1" s="81"/>
      <c r="AN1" s="90" t="s">
        <v>62</v>
      </c>
      <c r="AO1" s="90"/>
      <c r="AP1" s="90"/>
      <c r="AQ1" s="90"/>
      <c r="AR1" s="90"/>
      <c r="AS1" s="81"/>
      <c r="AT1" s="81"/>
      <c r="AU1" s="81"/>
      <c r="AV1" s="81"/>
      <c r="AY1" s="73" t="s">
        <v>99</v>
      </c>
      <c r="AZ1" s="73"/>
      <c r="BA1" s="73"/>
      <c r="BB1" s="73"/>
      <c r="BC1" s="73"/>
      <c r="BN1" s="81"/>
      <c r="BO1" s="90" t="s">
        <v>109</v>
      </c>
      <c r="BP1" s="90"/>
      <c r="BQ1" s="90"/>
      <c r="BR1" s="90"/>
      <c r="BS1" s="90"/>
      <c r="BT1" s="90"/>
      <c r="BU1" s="81"/>
      <c r="BV1" s="81"/>
      <c r="BW1" s="81"/>
      <c r="BX1" s="90" t="s">
        <v>80</v>
      </c>
      <c r="BY1" s="90"/>
      <c r="BZ1" s="90"/>
      <c r="CA1" s="90"/>
      <c r="CB1" s="90"/>
      <c r="CC1" s="81"/>
      <c r="CD1" s="81"/>
      <c r="CE1" s="81"/>
      <c r="CH1" s="73" t="s">
        <v>80</v>
      </c>
      <c r="CI1" s="73"/>
      <c r="CJ1" s="73"/>
      <c r="CK1" s="73"/>
      <c r="CL1" s="73"/>
      <c r="CQ1" s="73" t="s">
        <v>56</v>
      </c>
      <c r="CR1" s="41"/>
      <c r="CS1" s="41"/>
      <c r="CT1" s="41"/>
      <c r="CU1" s="41"/>
      <c r="CV1" s="41"/>
      <c r="CW1" s="41"/>
      <c r="CX1" s="41"/>
    </row>
    <row r="2" spans="1:102" ht="51.75" customHeight="1" x14ac:dyDescent="0.25">
      <c r="A2" s="73"/>
      <c r="B2" s="79" t="s">
        <v>43</v>
      </c>
      <c r="C2" s="20" t="s">
        <v>16</v>
      </c>
      <c r="D2" s="20" t="s">
        <v>17</v>
      </c>
      <c r="E2" s="20" t="s">
        <v>18</v>
      </c>
      <c r="F2" s="20" t="s">
        <v>41</v>
      </c>
      <c r="G2" s="20" t="s">
        <v>19</v>
      </c>
      <c r="H2" s="20" t="s">
        <v>20</v>
      </c>
      <c r="K2" s="80" t="str">
        <f t="array" ref="K2:P2">TRANSPOSE(Parameters!B30:B35)</f>
        <v>Hormonal Implant</v>
      </c>
      <c r="L2" s="80" t="str">
        <v>Depo-Provera</v>
      </c>
      <c r="M2" s="80" t="str">
        <v>Birth Control Pill</v>
      </c>
      <c r="N2" s="80" t="str">
        <v>Vaginal Ring</v>
      </c>
      <c r="O2" s="80" t="str">
        <v>IUD, coil, or loop</v>
      </c>
      <c r="P2" s="80" t="str">
        <v>Partner's Condom Use</v>
      </c>
      <c r="Q2" s="80" t="str">
        <f t="array" ref="Q2:R2">TRANSPOSE(Parameters!B36:B37)</f>
        <v>Withdrawal</v>
      </c>
      <c r="R2" s="80" t="str">
        <v>Other Method</v>
      </c>
      <c r="U2" s="73"/>
      <c r="V2" s="96" t="str">
        <f t="array" ref="V2:AA2">TRANSPOSE(Parameters!B19:B24)</f>
        <v>Sterile</v>
      </c>
      <c r="W2" s="96" t="str">
        <v>Inactive</v>
      </c>
      <c r="X2" s="96" t="str">
        <v>Careful sex</v>
      </c>
      <c r="Y2" s="96" t="str">
        <v>Unsafe Sex</v>
      </c>
      <c r="Z2" s="96" t="str">
        <v>Seeking Pregnancy</v>
      </c>
      <c r="AA2" s="96" t="str">
        <v>Pregnant</v>
      </c>
      <c r="AB2" s="84"/>
      <c r="AC2" s="81"/>
      <c r="AD2" s="82" t="str">
        <f t="shared" ref="AD2:AJ2" si="0">B2</f>
        <v>10-14</v>
      </c>
      <c r="AE2" s="82" t="str">
        <f t="shared" si="0"/>
        <v>15-19</v>
      </c>
      <c r="AF2" s="82" t="str">
        <f t="shared" si="0"/>
        <v>20-24</v>
      </c>
      <c r="AG2" s="82" t="str">
        <f t="shared" si="0"/>
        <v>25-29</v>
      </c>
      <c r="AH2" s="82" t="str">
        <f t="shared" si="0"/>
        <v>30-34</v>
      </c>
      <c r="AI2" s="82" t="str">
        <f t="shared" si="0"/>
        <v>35-39</v>
      </c>
      <c r="AJ2" s="82" t="str">
        <f t="shared" si="0"/>
        <v>40-44</v>
      </c>
      <c r="AK2" s="45" t="s">
        <v>57</v>
      </c>
      <c r="AM2" s="81"/>
      <c r="AN2" s="82" t="s">
        <v>43</v>
      </c>
      <c r="AO2" s="124" t="str">
        <f t="shared" ref="AO2:AT2" si="1">AE2</f>
        <v>15-19</v>
      </c>
      <c r="AP2" s="124" t="str">
        <f t="shared" si="1"/>
        <v>20-24</v>
      </c>
      <c r="AQ2" s="124" t="str">
        <f t="shared" si="1"/>
        <v>25-29</v>
      </c>
      <c r="AR2" s="124" t="str">
        <f t="shared" si="1"/>
        <v>30-34</v>
      </c>
      <c r="AS2" s="124" t="str">
        <f t="shared" si="1"/>
        <v>35-39</v>
      </c>
      <c r="AT2" s="124" t="str">
        <f t="shared" si="1"/>
        <v>40-44</v>
      </c>
      <c r="AU2" s="45" t="s">
        <v>57</v>
      </c>
      <c r="AV2" s="83" t="s">
        <v>98</v>
      </c>
      <c r="AW2" s="84"/>
      <c r="AX2" s="81"/>
      <c r="AY2" s="82" t="s">
        <v>43</v>
      </c>
      <c r="AZ2" s="124" t="str">
        <f>AO2</f>
        <v>15-19</v>
      </c>
      <c r="BA2" s="124" t="str">
        <f t="shared" ref="BA2:BF2" si="2">AP2</f>
        <v>20-24</v>
      </c>
      <c r="BB2" s="124" t="str">
        <f t="shared" si="2"/>
        <v>25-29</v>
      </c>
      <c r="BC2" s="124" t="str">
        <f t="shared" si="2"/>
        <v>30-34</v>
      </c>
      <c r="BD2" s="124" t="str">
        <f t="shared" si="2"/>
        <v>35-39</v>
      </c>
      <c r="BE2" s="124" t="str">
        <f t="shared" si="2"/>
        <v>40-44</v>
      </c>
      <c r="BF2" s="124" t="str">
        <f t="shared" si="2"/>
        <v>Total</v>
      </c>
      <c r="BG2" s="84"/>
      <c r="BH2" s="84"/>
      <c r="BI2" s="83" t="s">
        <v>120</v>
      </c>
      <c r="BJ2" s="83" t="s">
        <v>121</v>
      </c>
      <c r="BK2" s="83" t="s">
        <v>85</v>
      </c>
      <c r="BL2" s="83" t="s">
        <v>101</v>
      </c>
      <c r="BN2" s="81"/>
      <c r="BO2" s="90"/>
      <c r="BP2" s="138" t="str">
        <f t="array" ref="BP2:BU2">TRANSPOSE(Parameters!B19:B24)</f>
        <v>Sterile</v>
      </c>
      <c r="BQ2" s="138" t="str">
        <v>Inactive</v>
      </c>
      <c r="BR2" s="138" t="str">
        <v>Careful sex</v>
      </c>
      <c r="BS2" s="138" t="str">
        <v>Unsafe Sex</v>
      </c>
      <c r="BT2" s="138" t="str">
        <v>Seeking Pregnancy</v>
      </c>
      <c r="BU2" s="168" t="str">
        <v>Pregnant</v>
      </c>
      <c r="BV2" s="81"/>
      <c r="BW2" s="81"/>
      <c r="BX2" s="82" t="str">
        <f t="shared" ref="BX2:CD2" si="3">B2</f>
        <v>10-14</v>
      </c>
      <c r="BY2" s="82" t="str">
        <f t="shared" si="3"/>
        <v>15-19</v>
      </c>
      <c r="BZ2" s="82" t="str">
        <f t="shared" si="3"/>
        <v>20-24</v>
      </c>
      <c r="CA2" s="82" t="str">
        <f t="shared" si="3"/>
        <v>25-29</v>
      </c>
      <c r="CB2" s="82" t="str">
        <f t="shared" si="3"/>
        <v>30-34</v>
      </c>
      <c r="CC2" s="82" t="str">
        <f t="shared" si="3"/>
        <v>35-39</v>
      </c>
      <c r="CD2" s="82" t="str">
        <f t="shared" si="3"/>
        <v>40-44</v>
      </c>
      <c r="CE2" s="82" t="s">
        <v>57</v>
      </c>
      <c r="CF2" s="84"/>
      <c r="CG2" s="81"/>
      <c r="CH2" s="82" t="str">
        <f t="shared" ref="CH2:CN2" si="4">B2</f>
        <v>10-14</v>
      </c>
      <c r="CI2" s="82" t="str">
        <f t="shared" si="4"/>
        <v>15-19</v>
      </c>
      <c r="CJ2" s="82" t="str">
        <f t="shared" si="4"/>
        <v>20-24</v>
      </c>
      <c r="CK2" s="82" t="str">
        <f t="shared" si="4"/>
        <v>25-29</v>
      </c>
      <c r="CL2" s="82" t="str">
        <f t="shared" si="4"/>
        <v>30-34</v>
      </c>
      <c r="CM2" s="82" t="str">
        <f t="shared" si="4"/>
        <v>35-39</v>
      </c>
      <c r="CN2" s="82" t="str">
        <f t="shared" si="4"/>
        <v>40-44</v>
      </c>
      <c r="CO2" s="45" t="s">
        <v>57</v>
      </c>
      <c r="CQ2" s="154" t="s">
        <v>87</v>
      </c>
      <c r="CR2" s="22" t="s">
        <v>43</v>
      </c>
      <c r="CS2" s="20" t="s">
        <v>16</v>
      </c>
      <c r="CT2" s="20" t="s">
        <v>17</v>
      </c>
      <c r="CU2" s="14" t="s">
        <v>18</v>
      </c>
      <c r="CV2" s="14" t="s">
        <v>41</v>
      </c>
      <c r="CW2" s="14" t="s">
        <v>19</v>
      </c>
      <c r="CX2" s="14" t="s">
        <v>20</v>
      </c>
    </row>
    <row r="3" spans="1:102" x14ac:dyDescent="0.25">
      <c r="A3" s="23" t="s">
        <v>36</v>
      </c>
      <c r="B3" s="85">
        <v>0</v>
      </c>
      <c r="C3" s="85">
        <v>24</v>
      </c>
      <c r="D3" s="85">
        <v>90</v>
      </c>
      <c r="E3" s="85">
        <v>108.3</v>
      </c>
      <c r="F3" s="85">
        <v>96.5</v>
      </c>
      <c r="G3" s="85">
        <v>45.9</v>
      </c>
      <c r="H3" s="85">
        <v>10.199999999999999</v>
      </c>
      <c r="J3" s="23" t="s">
        <v>36</v>
      </c>
      <c r="K3" s="149">
        <f t="array" ref="K3:P3">100*TRANSPOSE(Parameters!D30:D35)</f>
        <v>0.05</v>
      </c>
      <c r="L3" s="149">
        <v>6</v>
      </c>
      <c r="M3" s="149">
        <v>9</v>
      </c>
      <c r="N3" s="149">
        <v>9</v>
      </c>
      <c r="O3" s="149">
        <v>0.05</v>
      </c>
      <c r="P3" s="149">
        <v>18</v>
      </c>
      <c r="Q3" s="149">
        <f t="array" ref="Q3:R3">100*TRANSPOSE(Parameters!D36:D37)</f>
        <v>22</v>
      </c>
      <c r="R3" s="104">
        <v>18.670000000000002</v>
      </c>
      <c r="U3" s="23" t="s">
        <v>36</v>
      </c>
      <c r="V3" s="118">
        <f t="array" ref="V3:AA3">TRANSPOSE(Support!D73:D78)</f>
        <v>0.19652570626425689</v>
      </c>
      <c r="W3" s="118">
        <v>0.20635199157746972</v>
      </c>
      <c r="X3" s="118">
        <v>0.38340059659589404</v>
      </c>
      <c r="Y3" s="118">
        <v>0.12282856641516056</v>
      </c>
      <c r="Z3" s="118">
        <v>4.228812072293385E-2</v>
      </c>
      <c r="AA3" s="119">
        <v>4.3691875767678537E-2</v>
      </c>
      <c r="AB3" s="56"/>
      <c r="AC3" s="81" t="s">
        <v>36</v>
      </c>
      <c r="AD3" s="81">
        <v>0</v>
      </c>
      <c r="AE3" s="89">
        <f t="array" ref="AE3:AK3">TRANSPOSE(Support!C16:C22)</f>
        <v>2.7722772277227723E-2</v>
      </c>
      <c r="AF3" s="101">
        <v>6.5400843881856546E-2</v>
      </c>
      <c r="AG3" s="101">
        <v>7.0395371263259399E-2</v>
      </c>
      <c r="AH3" s="101">
        <v>5.3501945525291826E-2</v>
      </c>
      <c r="AI3" s="101">
        <v>2.3014959723820484E-2</v>
      </c>
      <c r="AJ3" s="101">
        <v>5.1347881899871627E-3</v>
      </c>
      <c r="AK3" s="101">
        <v>4.2673249867748189E-2</v>
      </c>
      <c r="AM3" s="81" t="s">
        <v>36</v>
      </c>
      <c r="AN3" s="81" t="s">
        <v>54</v>
      </c>
      <c r="AO3" s="89">
        <f t="array" ref="AO3:AU3">TRANSPOSE(Support!C61:C67)</f>
        <v>1.5495867768595042E-2</v>
      </c>
      <c r="AP3" s="101">
        <v>5.1643192488262914E-2</v>
      </c>
      <c r="AQ3" s="101">
        <v>8.0664294187425864E-2</v>
      </c>
      <c r="AR3" s="101">
        <v>0.11966987620357634</v>
      </c>
      <c r="AS3" s="101">
        <v>0.10280373831775701</v>
      </c>
      <c r="AT3" s="101">
        <v>0.13008130081300814</v>
      </c>
      <c r="AU3" s="101">
        <v>7.3823940381928271E-2</v>
      </c>
      <c r="AV3" s="101"/>
      <c r="AW3" s="56"/>
      <c r="AX3" s="81" t="s">
        <v>36</v>
      </c>
      <c r="AY3" s="81" t="s">
        <v>54</v>
      </c>
      <c r="AZ3" s="89"/>
      <c r="BA3" s="101"/>
      <c r="BB3" s="101"/>
      <c r="BC3" s="101"/>
      <c r="BD3" s="101"/>
      <c r="BE3" s="101"/>
      <c r="BF3" s="101"/>
      <c r="BG3" s="56"/>
      <c r="BH3" s="81" t="s">
        <v>36</v>
      </c>
      <c r="BO3" s="23" t="s">
        <v>36</v>
      </c>
      <c r="BP3" s="118">
        <f t="array" ref="BP3:BU3">TRANSPOSE(Support!C39:C44)</f>
        <v>0.60538116591928248</v>
      </c>
      <c r="BQ3" s="118">
        <v>0.37735849056603776</v>
      </c>
      <c r="BR3" s="118">
        <v>0.69142066420664205</v>
      </c>
      <c r="BS3" s="118">
        <v>0.59420289855072461</v>
      </c>
      <c r="BT3" s="118">
        <v>0.63485477178423233</v>
      </c>
      <c r="BU3" s="118">
        <v>0.13360323886639677</v>
      </c>
      <c r="BW3" s="81" t="s">
        <v>36</v>
      </c>
      <c r="BX3" s="81"/>
      <c r="BY3" s="89">
        <f t="array" ref="BY3:CE3">TRANSPOSE(Support!C50:C56)</f>
        <v>0.34583333333333333</v>
      </c>
      <c r="BZ3" s="101">
        <v>0.68446026097271651</v>
      </c>
      <c r="CA3" s="101">
        <v>0.67264038231780165</v>
      </c>
      <c r="CB3" s="101">
        <v>0.66204986149584488</v>
      </c>
      <c r="CC3" s="101">
        <v>0.60943396226415092</v>
      </c>
      <c r="CD3" s="101">
        <v>0.6202185792349727</v>
      </c>
      <c r="CE3" s="101">
        <v>0.58713010803193988</v>
      </c>
      <c r="CF3" s="56"/>
      <c r="CG3" s="81" t="s">
        <v>36</v>
      </c>
      <c r="CH3" s="81"/>
      <c r="CI3" s="89">
        <f t="array" ref="CI3:CO3">TRANSPOSE(Support!C28:C34)</f>
        <v>3.8580246913580245E-2</v>
      </c>
      <c r="CJ3" s="101">
        <v>0.25503355704697989</v>
      </c>
      <c r="CK3" s="101">
        <v>0.36577181208053694</v>
      </c>
      <c r="CL3" s="101">
        <v>0.45787545787545786</v>
      </c>
      <c r="CM3" s="101">
        <v>0.39366515837104071</v>
      </c>
      <c r="CN3" s="101">
        <v>0.40883977900552487</v>
      </c>
      <c r="CO3" s="101">
        <v>0.2584679520583637</v>
      </c>
      <c r="CQ3" s="145" t="s">
        <v>96</v>
      </c>
      <c r="CR3" s="16"/>
      <c r="CS3" s="16">
        <f>Parameters!F19</f>
        <v>1.1900000000000001E-2</v>
      </c>
      <c r="CT3" s="16">
        <f>Parameters!G19</f>
        <v>3.27E-2</v>
      </c>
      <c r="CU3" s="16">
        <f>Parameters!H19</f>
        <v>0.1119</v>
      </c>
      <c r="CV3" s="16">
        <f>Parameters!I19</f>
        <v>0.2364</v>
      </c>
      <c r="CW3" s="16">
        <f>Parameters!J19</f>
        <v>0.36130000000000001</v>
      </c>
      <c r="CX3" s="16">
        <f>Parameters!K19</f>
        <v>0.51859999999999995</v>
      </c>
    </row>
    <row r="4" spans="1:102" x14ac:dyDescent="0.25">
      <c r="A4" s="23" t="s">
        <v>67</v>
      </c>
      <c r="B4" s="85"/>
      <c r="C4" s="85"/>
      <c r="D4" s="85"/>
      <c r="E4" s="85"/>
      <c r="F4" s="85"/>
      <c r="G4" s="85"/>
      <c r="H4" s="85"/>
      <c r="J4" s="23" t="s">
        <v>67</v>
      </c>
      <c r="K4" s="86"/>
      <c r="L4" s="86"/>
      <c r="M4" s="86"/>
      <c r="N4" s="86"/>
      <c r="O4" s="86"/>
      <c r="P4" s="86"/>
      <c r="Q4" s="86"/>
      <c r="U4" s="23" t="s">
        <v>67</v>
      </c>
      <c r="V4" s="118"/>
      <c r="W4" s="118"/>
      <c r="X4" s="118"/>
      <c r="Y4" s="118"/>
      <c r="Z4" s="118"/>
      <c r="AA4" s="119"/>
      <c r="AB4" s="56"/>
      <c r="AC4" s="23" t="s">
        <v>67</v>
      </c>
      <c r="AD4" s="81">
        <v>0</v>
      </c>
      <c r="AE4" s="89">
        <f t="array" ref="AE4:AK5">TRANSPOSE(Support!H16:I22)</f>
        <v>1.7597638035641832E-2</v>
      </c>
      <c r="AF4" s="101">
        <v>4.9662889189119541E-2</v>
      </c>
      <c r="AG4" s="101">
        <v>5.482568349296274E-2</v>
      </c>
      <c r="AH4" s="101">
        <v>3.9745818296317528E-2</v>
      </c>
      <c r="AI4" s="101">
        <v>1.3045140828403004E-2</v>
      </c>
      <c r="AJ4" s="101">
        <v>1.1572398362363727E-4</v>
      </c>
      <c r="AK4" s="101">
        <v>3.7412759570390135E-2</v>
      </c>
      <c r="AM4" s="23" t="s">
        <v>67</v>
      </c>
      <c r="AN4" s="81"/>
      <c r="AO4" s="89">
        <f t="array" ref="AO4:AU5">TRANSPOSE(Support!H61:I67)</f>
        <v>7.7150161224530823E-3</v>
      </c>
      <c r="AP4" s="101">
        <v>3.6783127200603075E-2</v>
      </c>
      <c r="AQ4" s="101">
        <v>6.228147833669348E-2</v>
      </c>
      <c r="AR4" s="101">
        <v>9.6076174297601999E-2</v>
      </c>
      <c r="AS4" s="101">
        <v>7.7069022226266742E-2</v>
      </c>
      <c r="AT4" s="101">
        <v>9.5758582452925178E-2</v>
      </c>
      <c r="AU4" s="101">
        <v>6.600293729196012E-2</v>
      </c>
      <c r="AV4" s="101"/>
      <c r="AW4" s="56"/>
      <c r="AX4" s="23" t="s">
        <v>67</v>
      </c>
      <c r="AY4" s="81"/>
      <c r="AZ4" s="89"/>
      <c r="BA4" s="101"/>
      <c r="BB4" s="101"/>
      <c r="BC4" s="101"/>
      <c r="BD4" s="101"/>
      <c r="BE4" s="101"/>
      <c r="BF4" s="101"/>
      <c r="BG4" s="56"/>
      <c r="BH4" s="23" t="s">
        <v>67</v>
      </c>
      <c r="BO4" s="23" t="s">
        <v>67</v>
      </c>
      <c r="BP4" s="118">
        <f t="array" ref="BP4:BU4">TRANSPOSE(Support!H39:H44)</f>
        <v>0.57669225813026681</v>
      </c>
      <c r="BQ4" s="118">
        <v>0.34953606981947016</v>
      </c>
      <c r="BR4" s="118">
        <v>0.67197722665676785</v>
      </c>
      <c r="BS4" s="118">
        <v>0.55756374778053175</v>
      </c>
      <c r="BT4" s="118">
        <v>0.57406793018281399</v>
      </c>
      <c r="BU4" s="118">
        <v>9.1173875273053595E-2</v>
      </c>
      <c r="BW4" s="23" t="s">
        <v>67</v>
      </c>
      <c r="BX4" s="81"/>
      <c r="BY4" s="89">
        <f t="array" ref="BY4:CE5">TRANSPOSE(Support!H50:I56)</f>
        <v>0.31574555608442667</v>
      </c>
      <c r="BZ4" s="101">
        <v>0.65308874873724299</v>
      </c>
      <c r="CA4" s="101">
        <v>0.64085046613431418</v>
      </c>
      <c r="CB4" s="101">
        <v>0.62754731449671086</v>
      </c>
      <c r="CC4" s="101">
        <v>0.56789834006706819</v>
      </c>
      <c r="CD4" s="101">
        <v>0.57049678503737999</v>
      </c>
      <c r="CE4" s="101">
        <v>0.57234178103433464</v>
      </c>
      <c r="CF4" s="56"/>
      <c r="CG4" s="23" t="s">
        <v>67</v>
      </c>
      <c r="CH4" s="81"/>
      <c r="CI4" s="89">
        <f t="array" ref="CI4:CO5">TRANSPOSE(Support!H28:I34)</f>
        <v>2.3751665365335621E-2</v>
      </c>
      <c r="CJ4" s="101">
        <v>0.20554475077204035</v>
      </c>
      <c r="CK4" s="101">
        <v>0.31108685873118769</v>
      </c>
      <c r="CL4" s="101">
        <v>0.39877511715323688</v>
      </c>
      <c r="CM4" s="101">
        <v>0.32925242840558355</v>
      </c>
      <c r="CN4" s="101">
        <v>0.33721917530474493</v>
      </c>
      <c r="CO4" s="101">
        <v>0.23888045622002596</v>
      </c>
      <c r="CQ4" s="145" t="s">
        <v>108</v>
      </c>
      <c r="CR4" s="16"/>
      <c r="CS4" s="16">
        <f>Parameters!F20</f>
        <v>0.6139</v>
      </c>
      <c r="CT4" s="16">
        <f>Parameters!G20</f>
        <v>0.1888</v>
      </c>
      <c r="CU4" s="16">
        <f>Parameters!H20</f>
        <v>0.1273</v>
      </c>
      <c r="CV4" s="16">
        <f>Parameters!I20</f>
        <v>7.7799999999999994E-2</v>
      </c>
      <c r="CW4" s="16">
        <f>Parameters!J20</f>
        <v>9.9000000000000005E-2</v>
      </c>
      <c r="CX4" s="16">
        <f>Parameters!K20</f>
        <v>0.1014</v>
      </c>
    </row>
    <row r="5" spans="1:102" x14ac:dyDescent="0.25">
      <c r="A5" s="23" t="s">
        <v>68</v>
      </c>
      <c r="B5" s="85"/>
      <c r="C5" s="85"/>
      <c r="D5" s="85"/>
      <c r="E5" s="85"/>
      <c r="F5" s="85"/>
      <c r="G5" s="85"/>
      <c r="H5" s="85"/>
      <c r="J5" s="23" t="s">
        <v>68</v>
      </c>
      <c r="K5" s="86"/>
      <c r="L5" s="86"/>
      <c r="M5" s="86"/>
      <c r="N5" s="86"/>
      <c r="O5" s="86"/>
      <c r="P5" s="86"/>
      <c r="Q5" s="86"/>
      <c r="U5" s="23" t="s">
        <v>68</v>
      </c>
      <c r="V5" s="118"/>
      <c r="W5" s="118"/>
      <c r="X5" s="118"/>
      <c r="Y5" s="118"/>
      <c r="Z5" s="118"/>
      <c r="AA5" s="119"/>
      <c r="AB5" s="56"/>
      <c r="AC5" s="23" t="s">
        <v>68</v>
      </c>
      <c r="AD5" s="81">
        <v>0</v>
      </c>
      <c r="AE5" s="89">
        <v>3.7847906518813618E-2</v>
      </c>
      <c r="AF5" s="101">
        <v>8.1138798574593551E-2</v>
      </c>
      <c r="AG5" s="101">
        <v>8.5965059033556057E-2</v>
      </c>
      <c r="AH5" s="101">
        <v>6.7258072754266124E-2</v>
      </c>
      <c r="AI5" s="101">
        <v>3.2984778619237966E-2</v>
      </c>
      <c r="AJ5" s="101">
        <v>1.0153852396350688E-2</v>
      </c>
      <c r="AK5" s="101">
        <v>4.7933740165106244E-2</v>
      </c>
      <c r="AM5" s="23" t="s">
        <v>68</v>
      </c>
      <c r="AN5" s="81"/>
      <c r="AO5" s="89">
        <v>2.3276719414737003E-2</v>
      </c>
      <c r="AP5" s="101">
        <v>6.6503257775922753E-2</v>
      </c>
      <c r="AQ5" s="101">
        <v>9.9047110038158248E-2</v>
      </c>
      <c r="AR5" s="101">
        <v>0.1432635781095507</v>
      </c>
      <c r="AS5" s="101">
        <v>0.12853845440924727</v>
      </c>
      <c r="AT5" s="101">
        <v>0.16440401917309111</v>
      </c>
      <c r="AU5" s="101">
        <v>8.1644943471896422E-2</v>
      </c>
      <c r="AV5" s="101"/>
      <c r="AW5" s="56"/>
      <c r="AX5" s="23" t="s">
        <v>68</v>
      </c>
      <c r="AY5" s="81"/>
      <c r="AZ5" s="89"/>
      <c r="BA5" s="101"/>
      <c r="BB5" s="101"/>
      <c r="BC5" s="101"/>
      <c r="BD5" s="101"/>
      <c r="BE5" s="101"/>
      <c r="BF5" s="101"/>
      <c r="BG5" s="56"/>
      <c r="BH5" s="23" t="s">
        <v>68</v>
      </c>
      <c r="BO5" s="23" t="s">
        <v>68</v>
      </c>
      <c r="BP5" s="118">
        <f t="array" ref="BP5:BU5">TRANSPOSE(Support!I39:I44)</f>
        <v>0.63407007370829815</v>
      </c>
      <c r="BQ5" s="118">
        <v>0.40518091131260536</v>
      </c>
      <c r="BR5" s="118">
        <v>0.71086410175651626</v>
      </c>
      <c r="BS5" s="118">
        <v>0.63084204932091748</v>
      </c>
      <c r="BT5" s="118">
        <v>0.69564161338565067</v>
      </c>
      <c r="BU5" s="118">
        <v>0.17603260245973995</v>
      </c>
      <c r="BW5" s="23" t="s">
        <v>68</v>
      </c>
      <c r="BX5" s="81"/>
      <c r="BY5" s="89">
        <v>0.37592111058223998</v>
      </c>
      <c r="BZ5" s="101">
        <v>0.71583177320819003</v>
      </c>
      <c r="CA5" s="101">
        <v>0.70443029850128913</v>
      </c>
      <c r="CB5" s="101">
        <v>0.6965524084949789</v>
      </c>
      <c r="CC5" s="101">
        <v>0.65096958446123365</v>
      </c>
      <c r="CD5" s="101">
        <v>0.66994037343256541</v>
      </c>
      <c r="CE5" s="101">
        <v>0.60191843502954512</v>
      </c>
      <c r="CF5" s="56"/>
      <c r="CG5" s="23" t="s">
        <v>68</v>
      </c>
      <c r="CH5" s="81"/>
      <c r="CI5" s="89">
        <v>5.3408828461824868E-2</v>
      </c>
      <c r="CJ5" s="101">
        <v>0.3045223633219194</v>
      </c>
      <c r="CK5" s="101">
        <v>0.42045676542988619</v>
      </c>
      <c r="CL5" s="101">
        <v>0.51697579859767884</v>
      </c>
      <c r="CM5" s="101">
        <v>0.45807788833649787</v>
      </c>
      <c r="CN5" s="101">
        <v>0.48046038270630481</v>
      </c>
      <c r="CO5" s="101">
        <v>0.27805544789670145</v>
      </c>
      <c r="CQ5" s="32" t="s">
        <v>12</v>
      </c>
      <c r="CR5" s="16"/>
      <c r="CS5" s="16">
        <f>Parameters!F21</f>
        <v>0.2366</v>
      </c>
      <c r="CT5" s="16">
        <f>Parameters!G21</f>
        <v>0.54320000000000002</v>
      </c>
      <c r="CU5" s="16">
        <f>Parameters!H21</f>
        <v>0.50529999999999997</v>
      </c>
      <c r="CV5" s="16">
        <f>Parameters!I21</f>
        <v>0.42120000000000002</v>
      </c>
      <c r="CW5" s="16">
        <f>Parameters!J21</f>
        <v>0.34289999999999998</v>
      </c>
      <c r="CX5" s="16">
        <f>Parameters!K21</f>
        <v>0.22589999999999999</v>
      </c>
    </row>
    <row r="6" spans="1:102" x14ac:dyDescent="0.25">
      <c r="A6" s="23" t="s">
        <v>90</v>
      </c>
      <c r="B6" s="85"/>
      <c r="C6" s="85"/>
      <c r="D6" s="85"/>
      <c r="E6" s="85"/>
      <c r="F6" s="85"/>
      <c r="G6" s="85"/>
      <c r="H6" s="85"/>
      <c r="J6" s="23" t="s">
        <v>90</v>
      </c>
      <c r="K6" s="86"/>
      <c r="L6" s="86"/>
      <c r="M6" s="86"/>
      <c r="N6" s="86"/>
      <c r="O6" s="86"/>
      <c r="P6" s="86"/>
      <c r="Q6" s="86"/>
      <c r="U6" s="23" t="s">
        <v>90</v>
      </c>
      <c r="V6" s="118"/>
      <c r="W6" s="118"/>
      <c r="X6" s="118"/>
      <c r="Y6" s="118"/>
      <c r="Z6" s="118"/>
      <c r="AA6" s="118"/>
      <c r="AB6" s="56"/>
      <c r="AC6" s="23" t="s">
        <v>90</v>
      </c>
      <c r="AD6" s="97"/>
      <c r="AE6" s="89">
        <f t="shared" ref="AE6:AJ6" si="5">AE3-AE4</f>
        <v>1.0125134241585891E-2</v>
      </c>
      <c r="AF6" s="101">
        <f t="shared" si="5"/>
        <v>1.5737954692737005E-2</v>
      </c>
      <c r="AG6" s="101">
        <f t="shared" si="5"/>
        <v>1.5569687770296659E-2</v>
      </c>
      <c r="AH6" s="101">
        <f t="shared" si="5"/>
        <v>1.3756127228974298E-2</v>
      </c>
      <c r="AI6" s="101">
        <f t="shared" si="5"/>
        <v>9.9698188954174798E-3</v>
      </c>
      <c r="AJ6" s="101">
        <f t="shared" si="5"/>
        <v>5.0190642063635254E-3</v>
      </c>
      <c r="AK6" s="101">
        <f t="shared" ref="AK6" si="6">AK3-AK4</f>
        <v>5.2604902973580545E-3</v>
      </c>
      <c r="AM6" s="23" t="s">
        <v>90</v>
      </c>
      <c r="AN6" s="97"/>
      <c r="AO6" s="89">
        <f t="shared" ref="AO6:AU6" si="7">AO3-AO4</f>
        <v>7.7808516461419595E-3</v>
      </c>
      <c r="AP6" s="101">
        <f t="shared" si="7"/>
        <v>1.4860065287659839E-2</v>
      </c>
      <c r="AQ6" s="101">
        <f t="shared" si="7"/>
        <v>1.8382815850732384E-2</v>
      </c>
      <c r="AR6" s="101">
        <f t="shared" si="7"/>
        <v>2.3593701905974346E-2</v>
      </c>
      <c r="AS6" s="101">
        <f t="shared" si="7"/>
        <v>2.5734716091490265E-2</v>
      </c>
      <c r="AT6" s="101">
        <f t="shared" si="7"/>
        <v>3.4322718360082966E-2</v>
      </c>
      <c r="AU6" s="101">
        <f t="shared" si="7"/>
        <v>7.821003089968151E-3</v>
      </c>
      <c r="AV6" s="101"/>
      <c r="AW6" s="56"/>
      <c r="AX6" s="23" t="s">
        <v>90</v>
      </c>
      <c r="AY6" s="97"/>
      <c r="AZ6" s="89"/>
      <c r="BA6" s="101"/>
      <c r="BB6" s="101"/>
      <c r="BC6" s="101"/>
      <c r="BD6" s="101"/>
      <c r="BE6" s="101"/>
      <c r="BF6" s="101"/>
      <c r="BG6" s="56"/>
      <c r="BH6" s="23" t="s">
        <v>90</v>
      </c>
      <c r="BO6" s="23" t="s">
        <v>90</v>
      </c>
      <c r="BP6" s="118">
        <f>BP3-BP4</f>
        <v>2.8688907789015672E-2</v>
      </c>
      <c r="BQ6" s="118">
        <f t="shared" ref="BQ6:BU6" si="8">BQ3-BQ4</f>
        <v>2.78224207465676E-2</v>
      </c>
      <c r="BR6" s="118">
        <f t="shared" si="8"/>
        <v>1.944343754987421E-2</v>
      </c>
      <c r="BS6" s="118">
        <f t="shared" si="8"/>
        <v>3.6639150770192863E-2</v>
      </c>
      <c r="BT6" s="118">
        <f t="shared" si="8"/>
        <v>6.078684160141834E-2</v>
      </c>
      <c r="BU6" s="118">
        <f t="shared" si="8"/>
        <v>4.2429363593343178E-2</v>
      </c>
      <c r="BW6" s="23" t="s">
        <v>90</v>
      </c>
      <c r="BX6" s="97"/>
      <c r="BY6" s="89">
        <f>BY3-BY4</f>
        <v>3.0087777248906655E-2</v>
      </c>
      <c r="BZ6" s="101">
        <f t="shared" ref="BZ6:CA6" si="9">BZ3-BZ4</f>
        <v>3.137151223547352E-2</v>
      </c>
      <c r="CA6" s="101">
        <f t="shared" si="9"/>
        <v>3.1789916183487477E-2</v>
      </c>
      <c r="CB6" s="101">
        <f t="shared" ref="CB6:CD6" si="10">CB3-CB4</f>
        <v>3.4502546999134021E-2</v>
      </c>
      <c r="CC6" s="101">
        <f t="shared" si="10"/>
        <v>4.1535622197082733E-2</v>
      </c>
      <c r="CD6" s="101">
        <f t="shared" si="10"/>
        <v>4.9721794197592706E-2</v>
      </c>
      <c r="CE6" s="101"/>
      <c r="CF6" s="56"/>
      <c r="CG6" s="23" t="s">
        <v>90</v>
      </c>
      <c r="CH6" s="97"/>
      <c r="CI6" s="89">
        <f t="shared" ref="CI6:CN6" si="11">CI3-CI4</f>
        <v>1.4828581548244624E-2</v>
      </c>
      <c r="CJ6" s="101">
        <f t="shared" si="11"/>
        <v>4.948880627493954E-2</v>
      </c>
      <c r="CK6" s="101">
        <f t="shared" si="11"/>
        <v>5.4684953349349252E-2</v>
      </c>
      <c r="CL6" s="101">
        <f t="shared" si="11"/>
        <v>5.9100340722220979E-2</v>
      </c>
      <c r="CM6" s="101">
        <f t="shared" si="11"/>
        <v>6.4412729965457161E-2</v>
      </c>
      <c r="CN6" s="101">
        <f t="shared" si="11"/>
        <v>7.1620603700779939E-2</v>
      </c>
      <c r="CO6" s="101"/>
      <c r="CQ6" s="32" t="s">
        <v>52</v>
      </c>
      <c r="CR6" s="16"/>
      <c r="CS6" s="16">
        <f>Parameters!F22</f>
        <v>0.1089</v>
      </c>
      <c r="CT6" s="16">
        <f>Parameters!G22</f>
        <v>0.1424</v>
      </c>
      <c r="CU6" s="16">
        <f>Parameters!H22</f>
        <v>0.12920000000000001</v>
      </c>
      <c r="CV6" s="16">
        <f>Parameters!I22</f>
        <v>0.14199999999999999</v>
      </c>
      <c r="CW6" s="16">
        <f>Parameters!J22</f>
        <v>0.1197</v>
      </c>
      <c r="CX6" s="16">
        <f>Parameters!K22</f>
        <v>9.11E-2</v>
      </c>
    </row>
    <row r="7" spans="1:102" x14ac:dyDescent="0.25">
      <c r="A7" s="23" t="s">
        <v>91</v>
      </c>
      <c r="B7" s="85"/>
      <c r="C7" s="85"/>
      <c r="D7" s="85"/>
      <c r="E7" s="85"/>
      <c r="F7" s="85"/>
      <c r="G7" s="85"/>
      <c r="H7" s="85"/>
      <c r="J7" s="23" t="s">
        <v>91</v>
      </c>
      <c r="K7" s="86"/>
      <c r="L7" s="86"/>
      <c r="M7" s="86"/>
      <c r="N7" s="86"/>
      <c r="O7" s="86"/>
      <c r="P7" s="86"/>
      <c r="Q7" s="86"/>
      <c r="U7" s="23" t="s">
        <v>91</v>
      </c>
      <c r="V7" s="118"/>
      <c r="W7" s="118"/>
      <c r="X7" s="118"/>
      <c r="Y7" s="118"/>
      <c r="Z7" s="118"/>
      <c r="AA7" s="118"/>
      <c r="AB7" s="56"/>
      <c r="AC7" s="23" t="s">
        <v>91</v>
      </c>
      <c r="AD7" s="97"/>
      <c r="AE7" s="89">
        <f t="shared" ref="AE7:AJ7" si="12">AE5-AE3</f>
        <v>1.0125134241585895E-2</v>
      </c>
      <c r="AF7" s="101">
        <f t="shared" si="12"/>
        <v>1.5737954692737005E-2</v>
      </c>
      <c r="AG7" s="101">
        <f t="shared" si="12"/>
        <v>1.5569687770296659E-2</v>
      </c>
      <c r="AH7" s="101">
        <f t="shared" si="12"/>
        <v>1.3756127228974298E-2</v>
      </c>
      <c r="AI7" s="101">
        <f t="shared" si="12"/>
        <v>9.9698188954174816E-3</v>
      </c>
      <c r="AJ7" s="101">
        <f t="shared" si="12"/>
        <v>5.0190642063635254E-3</v>
      </c>
      <c r="AK7" s="101">
        <f t="shared" ref="AK7" si="13">AK5-AK3</f>
        <v>5.2604902973580545E-3</v>
      </c>
      <c r="AM7" s="23" t="s">
        <v>91</v>
      </c>
      <c r="AN7" s="97"/>
      <c r="AO7" s="89">
        <f t="shared" ref="AO7:AU7" si="14">AO5-AO3</f>
        <v>7.7808516461419612E-3</v>
      </c>
      <c r="AP7" s="101">
        <f t="shared" si="14"/>
        <v>1.4860065287659839E-2</v>
      </c>
      <c r="AQ7" s="101">
        <f t="shared" si="14"/>
        <v>1.8382815850732384E-2</v>
      </c>
      <c r="AR7" s="101">
        <f t="shared" si="14"/>
        <v>2.359370190597436E-2</v>
      </c>
      <c r="AS7" s="101">
        <f t="shared" si="14"/>
        <v>2.5734716091490265E-2</v>
      </c>
      <c r="AT7" s="101">
        <f t="shared" si="14"/>
        <v>3.4322718360082966E-2</v>
      </c>
      <c r="AU7" s="101">
        <f t="shared" si="14"/>
        <v>7.821003089968151E-3</v>
      </c>
      <c r="AV7" s="101"/>
      <c r="AW7" s="56"/>
      <c r="AX7" s="23" t="s">
        <v>91</v>
      </c>
      <c r="AY7" s="97"/>
      <c r="AZ7" s="89"/>
      <c r="BA7" s="101"/>
      <c r="BB7" s="101"/>
      <c r="BC7" s="101"/>
      <c r="BD7" s="101"/>
      <c r="BE7" s="101"/>
      <c r="BF7" s="101"/>
      <c r="BG7" s="56"/>
      <c r="BH7" s="23" t="s">
        <v>91</v>
      </c>
      <c r="BO7" s="23" t="s">
        <v>91</v>
      </c>
      <c r="BP7" s="89">
        <f t="shared" ref="BP7:BU7" si="15">BP5-BP3</f>
        <v>2.8688907789015672E-2</v>
      </c>
      <c r="BQ7" s="89">
        <f t="shared" si="15"/>
        <v>2.78224207465676E-2</v>
      </c>
      <c r="BR7" s="89">
        <f t="shared" si="15"/>
        <v>1.944343754987421E-2</v>
      </c>
      <c r="BS7" s="89">
        <f t="shared" si="15"/>
        <v>3.6639150770192863E-2</v>
      </c>
      <c r="BT7" s="89">
        <f t="shared" si="15"/>
        <v>6.078684160141834E-2</v>
      </c>
      <c r="BU7" s="89">
        <f t="shared" si="15"/>
        <v>4.2429363593343178E-2</v>
      </c>
      <c r="BW7" s="23" t="s">
        <v>91</v>
      </c>
      <c r="BX7" s="97"/>
      <c r="BY7" s="89">
        <f t="shared" ref="BY7:CA7" si="16">BY5-BY3</f>
        <v>3.0087777248906655E-2</v>
      </c>
      <c r="BZ7" s="101">
        <f t="shared" si="16"/>
        <v>3.137151223547352E-2</v>
      </c>
      <c r="CA7" s="101">
        <f t="shared" si="16"/>
        <v>3.1789916183487477E-2</v>
      </c>
      <c r="CB7" s="101">
        <f t="shared" ref="CB7:CD7" si="17">CB5-CB3</f>
        <v>3.4502546999134021E-2</v>
      </c>
      <c r="CC7" s="101">
        <f t="shared" si="17"/>
        <v>4.1535622197082733E-2</v>
      </c>
      <c r="CD7" s="101">
        <f t="shared" si="17"/>
        <v>4.9721794197592706E-2</v>
      </c>
      <c r="CE7" s="101"/>
      <c r="CF7" s="56"/>
      <c r="CG7" s="23" t="s">
        <v>91</v>
      </c>
      <c r="CH7" s="97"/>
      <c r="CI7" s="89">
        <f t="shared" ref="CI7:CN7" si="18">CI5-CI3</f>
        <v>1.4828581548244624E-2</v>
      </c>
      <c r="CJ7" s="101">
        <f t="shared" si="18"/>
        <v>4.9488806274939512E-2</v>
      </c>
      <c r="CK7" s="101">
        <f t="shared" si="18"/>
        <v>5.4684953349349252E-2</v>
      </c>
      <c r="CL7" s="101">
        <f t="shared" si="18"/>
        <v>5.9100340722220979E-2</v>
      </c>
      <c r="CM7" s="101">
        <f t="shared" si="18"/>
        <v>6.4412729965457161E-2</v>
      </c>
      <c r="CN7" s="101">
        <f t="shared" si="18"/>
        <v>7.1620603700779939E-2</v>
      </c>
      <c r="CO7" s="101"/>
      <c r="CQ7" s="32" t="s">
        <v>13</v>
      </c>
      <c r="CR7" s="16"/>
      <c r="CS7" s="16">
        <f>Parameters!F23</f>
        <v>1E-3</v>
      </c>
      <c r="CT7" s="16">
        <f>Parameters!G23</f>
        <v>2.64E-2</v>
      </c>
      <c r="CU7" s="16">
        <f>Parameters!H23</f>
        <v>5.2999999999999999E-2</v>
      </c>
      <c r="CV7" s="16">
        <f>Parameters!I23</f>
        <v>6.7100000000000007E-2</v>
      </c>
      <c r="CW7" s="16">
        <f>Parameters!J23</f>
        <v>5.4100000000000002E-2</v>
      </c>
      <c r="CX7" s="16">
        <f>Parameters!K23</f>
        <v>5.6500000000000002E-2</v>
      </c>
    </row>
    <row r="8" spans="1:102" x14ac:dyDescent="0.25">
      <c r="A8" s="23" t="s">
        <v>37</v>
      </c>
      <c r="B8" s="85" t="e">
        <f>MEDIAN(B14:B1007)</f>
        <v>#NUM!</v>
      </c>
      <c r="C8" s="87">
        <f t="shared" ref="C8:H8" si="19">MEDIAN(C14:C1007)</f>
        <v>37.479007421892135</v>
      </c>
      <c r="D8" s="87">
        <f t="shared" si="19"/>
        <v>55.188982067647203</v>
      </c>
      <c r="E8" s="87">
        <f t="shared" si="19"/>
        <v>64.784969975273754</v>
      </c>
      <c r="F8" s="87">
        <f t="shared" si="19"/>
        <v>61.156215923469425</v>
      </c>
      <c r="G8" s="87">
        <f t="shared" si="19"/>
        <v>24.627442415282001</v>
      </c>
      <c r="H8" s="87">
        <f t="shared" si="19"/>
        <v>5.7887120115774238</v>
      </c>
      <c r="J8" s="23" t="s">
        <v>37</v>
      </c>
      <c r="K8" s="23">
        <f>MEDIAN(K14:K1007)</f>
        <v>0</v>
      </c>
      <c r="L8" s="23">
        <f t="shared" ref="L8:R8" si="20">MEDIAN(L14:L1007)</f>
        <v>6.250301422715216</v>
      </c>
      <c r="M8" s="23">
        <f t="shared" si="20"/>
        <v>10.549501507071643</v>
      </c>
      <c r="N8" s="23">
        <f t="shared" si="20"/>
        <v>11.76470588235294</v>
      </c>
      <c r="O8" s="23">
        <f t="shared" si="20"/>
        <v>0</v>
      </c>
      <c r="P8" s="23">
        <f t="shared" si="20"/>
        <v>20.917723473917381</v>
      </c>
      <c r="Q8" s="23">
        <f t="shared" si="20"/>
        <v>24.613922546923263</v>
      </c>
      <c r="R8" s="23">
        <f t="shared" si="20"/>
        <v>20</v>
      </c>
      <c r="U8" s="23" t="s">
        <v>37</v>
      </c>
      <c r="V8" s="119">
        <f>MEDIAN(V14:V1007)</f>
        <v>0.2</v>
      </c>
      <c r="W8" s="119">
        <f t="shared" ref="W8:Y8" si="21">MEDIAN(W14:W1007)</f>
        <v>0.21729999999999999</v>
      </c>
      <c r="X8" s="119">
        <f t="shared" si="21"/>
        <v>0.3826</v>
      </c>
      <c r="Y8" s="119">
        <f t="shared" si="21"/>
        <v>0.1231</v>
      </c>
      <c r="Z8" s="119">
        <f t="shared" ref="Z8:AA8" si="22">MEDIAN(Z14:Z1007)</f>
        <v>3.0800000000000001E-2</v>
      </c>
      <c r="AA8" s="119">
        <f t="shared" si="22"/>
        <v>4.5499999999999999E-2</v>
      </c>
      <c r="AB8" s="60"/>
      <c r="AC8" s="81" t="s">
        <v>37</v>
      </c>
      <c r="AD8" s="81" t="e">
        <f>MEDIAN(AD14:AD1007)</f>
        <v>#NUM!</v>
      </c>
      <c r="AE8" s="64">
        <f>MEDIAN(AE14:AE1007)</f>
        <v>3.7116881008430649E-2</v>
      </c>
      <c r="AF8" s="64">
        <f t="shared" ref="AF8:AJ8" si="23">MEDIAN(AF14:AF1007)</f>
        <v>6.9544364508393283E-2</v>
      </c>
      <c r="AG8" s="64">
        <f t="shared" si="23"/>
        <v>7.2726974619067408E-2</v>
      </c>
      <c r="AH8" s="64">
        <f t="shared" si="23"/>
        <v>5.9623973769814632E-2</v>
      </c>
      <c r="AI8" s="64">
        <f t="shared" si="23"/>
        <v>2.1634987529027264E-2</v>
      </c>
      <c r="AJ8" s="64">
        <f t="shared" si="23"/>
        <v>2.8901794458957991E-3</v>
      </c>
      <c r="AK8" s="64"/>
      <c r="AM8" s="81" t="s">
        <v>37</v>
      </c>
      <c r="AN8" s="81" t="e">
        <f>MEDIAN(AN14:AN1007)</f>
        <v>#NUM!</v>
      </c>
      <c r="AO8" s="64">
        <f t="shared" ref="AO8:AT8" si="24">MEDIAN(AO14:AO1007)</f>
        <v>1.5476190476190477E-2</v>
      </c>
      <c r="AP8" s="64">
        <f t="shared" si="24"/>
        <v>5.3323866788726138E-2</v>
      </c>
      <c r="AQ8" s="64">
        <f t="shared" si="24"/>
        <v>7.7951601726986841E-2</v>
      </c>
      <c r="AR8" s="64">
        <f t="shared" si="24"/>
        <v>8.5426802299867322E-2</v>
      </c>
      <c r="AS8" s="64">
        <f t="shared" si="24"/>
        <v>9.648296657989619E-2</v>
      </c>
      <c r="AT8" s="64">
        <f t="shared" si="24"/>
        <v>0.11770066945052032</v>
      </c>
      <c r="AU8" s="59">
        <f t="shared" ref="AU8" si="25">MEDIAN(AU14:AU1007)</f>
        <v>6.6543194090252611E-2</v>
      </c>
      <c r="AV8" s="59">
        <f t="shared" ref="AV8" si="26">MEDIAN(AV14:AV1007)</f>
        <v>227.5</v>
      </c>
      <c r="AW8" s="60"/>
      <c r="AX8" s="81" t="s">
        <v>37</v>
      </c>
      <c r="AY8" s="81" t="e">
        <f>MEDIAN(AY14:AY1007)</f>
        <v>#NUM!</v>
      </c>
      <c r="AZ8" s="64">
        <f t="shared" ref="AZ8:BE8" si="27">MEDIAN(AZ14:AZ1007)</f>
        <v>0.72029411764705875</v>
      </c>
      <c r="BA8" s="64">
        <f t="shared" si="27"/>
        <v>0.7808689024390244</v>
      </c>
      <c r="BB8" s="64">
        <f t="shared" si="27"/>
        <v>0.75</v>
      </c>
      <c r="BC8" s="64">
        <f t="shared" si="27"/>
        <v>0.72665006226650064</v>
      </c>
      <c r="BD8" s="64">
        <f t="shared" si="27"/>
        <v>0.68</v>
      </c>
      <c r="BE8" s="64">
        <f t="shared" si="27"/>
        <v>0.5714285714285714</v>
      </c>
      <c r="BF8" s="64">
        <f>MEDIAN(BF14:BF1007)</f>
        <v>0.7368475810646784</v>
      </c>
      <c r="BG8" s="60"/>
      <c r="BH8" s="81" t="s">
        <v>37</v>
      </c>
      <c r="BI8" s="64">
        <f>MEDIAN(BI14:BI1007)</f>
        <v>9.0563496929561282E-2</v>
      </c>
      <c r="BJ8" s="64">
        <f t="shared" ref="BJ8:BL8" si="28">MEDIAN(BJ14:BJ1007)</f>
        <v>0.10197089873721966</v>
      </c>
      <c r="BK8" s="64">
        <f t="shared" si="28"/>
        <v>0.32749144140685749</v>
      </c>
      <c r="BL8" s="64">
        <f t="shared" si="28"/>
        <v>0.47993880392983534</v>
      </c>
      <c r="BO8" s="23" t="s">
        <v>37</v>
      </c>
      <c r="BP8" s="119">
        <f>MEDIAN(BP14:BP1007)</f>
        <v>0.61257053468932399</v>
      </c>
      <c r="BQ8" s="119">
        <f t="shared" ref="BQ8:BS8" si="29">MEDIAN(BQ14:BQ1007)</f>
        <v>0.50434790670078244</v>
      </c>
      <c r="BR8" s="119">
        <f t="shared" si="29"/>
        <v>0.72191406937841163</v>
      </c>
      <c r="BS8" s="119">
        <f t="shared" si="29"/>
        <v>0.62754589520903981</v>
      </c>
      <c r="BT8" s="119">
        <f t="shared" ref="BT8:BU8" si="30">MEDIAN(BT14:BT1007)</f>
        <v>0.63777025911866647</v>
      </c>
      <c r="BU8" s="119">
        <f t="shared" si="30"/>
        <v>0.1627350617558696</v>
      </c>
      <c r="BW8" s="81" t="s">
        <v>37</v>
      </c>
      <c r="BX8" s="81" t="e">
        <f>MEDIAN(BX14:BX1007)</f>
        <v>#NUM!</v>
      </c>
      <c r="BY8" s="64">
        <f t="shared" ref="BY8:CD8" si="31">MEDIAN(BY14:BY1007)</f>
        <v>0.53842257142657513</v>
      </c>
      <c r="BZ8" s="64">
        <f t="shared" si="31"/>
        <v>0.69073156953866621</v>
      </c>
      <c r="CA8" s="64">
        <f t="shared" si="31"/>
        <v>0.69727878563495005</v>
      </c>
      <c r="CB8" s="64">
        <f t="shared" si="31"/>
        <v>0.6692684185291462</v>
      </c>
      <c r="CC8" s="64">
        <f t="shared" si="31"/>
        <v>0.62487721021610998</v>
      </c>
      <c r="CD8" s="64">
        <f t="shared" si="31"/>
        <v>0.63753665689149552</v>
      </c>
      <c r="CE8" s="64"/>
      <c r="CF8" s="60"/>
      <c r="CG8" s="81" t="s">
        <v>37</v>
      </c>
      <c r="CH8" s="81"/>
      <c r="CI8" s="64">
        <f t="shared" ref="CI8:CN8" si="32">MEDIAN(CI14:CI1007)</f>
        <v>3.5582088502422254E-2</v>
      </c>
      <c r="CJ8" s="64">
        <f t="shared" si="32"/>
        <v>0.20095744897336237</v>
      </c>
      <c r="CK8" s="64">
        <f t="shared" si="32"/>
        <v>0.30514705882352944</v>
      </c>
      <c r="CL8" s="64">
        <f t="shared" si="32"/>
        <v>0.35983939067803627</v>
      </c>
      <c r="CM8" s="64">
        <f t="shared" si="32"/>
        <v>0.37335656581656895</v>
      </c>
      <c r="CN8" s="64">
        <f t="shared" si="32"/>
        <v>0.34538804484266111</v>
      </c>
      <c r="CO8" s="64"/>
      <c r="CQ8" s="46" t="s">
        <v>58</v>
      </c>
      <c r="CR8" s="18"/>
      <c r="CS8" s="18">
        <f>Parameters!F24</f>
        <v>2.7699999999999999E-2</v>
      </c>
      <c r="CT8" s="18">
        <f>Parameters!G24</f>
        <v>6.6500000000000004E-2</v>
      </c>
      <c r="CU8" s="18">
        <f>Parameters!H24</f>
        <v>7.3300000000000004E-2</v>
      </c>
      <c r="CV8" s="18">
        <f>Parameters!I24</f>
        <v>5.5500000000000001E-2</v>
      </c>
      <c r="CW8" s="18">
        <f>Parameters!J24</f>
        <v>2.3E-2</v>
      </c>
      <c r="CX8" s="18">
        <f>Parameters!K24</f>
        <v>6.4999999999999997E-3</v>
      </c>
    </row>
    <row r="9" spans="1:102" x14ac:dyDescent="0.25">
      <c r="A9" s="23" t="s">
        <v>38</v>
      </c>
      <c r="B9" s="85" t="e">
        <f>_xlfn.PERCENTILE.INC(B14:B1007,alpha/2)</f>
        <v>#NUM!</v>
      </c>
      <c r="C9" s="87">
        <f t="shared" ref="C9:H9" si="33">_xlfn.PERCENTILE.INC(C14:C1007,alpha/2)</f>
        <v>24.075865033311842</v>
      </c>
      <c r="D9" s="87">
        <f t="shared" si="33"/>
        <v>38.961411902890653</v>
      </c>
      <c r="E9" s="87">
        <f t="shared" si="33"/>
        <v>48.112422427090429</v>
      </c>
      <c r="F9" s="87">
        <f t="shared" si="33"/>
        <v>49.065610777131454</v>
      </c>
      <c r="G9" s="87">
        <f t="shared" si="33"/>
        <v>16.275390538567066</v>
      </c>
      <c r="H9" s="87">
        <f t="shared" si="33"/>
        <v>1.4436350972606853</v>
      </c>
      <c r="J9" s="23" t="s">
        <v>38</v>
      </c>
      <c r="K9" s="23">
        <f t="shared" ref="K9:R9" si="34">_xlfn.PERCENTILE.INC(K14:K1007,alpha/2)</f>
        <v>0</v>
      </c>
      <c r="L9" s="23">
        <f t="shared" si="34"/>
        <v>3.8315217391304346</v>
      </c>
      <c r="M9" s="23">
        <f t="shared" si="34"/>
        <v>8.0940888925402561</v>
      </c>
      <c r="N9" s="23">
        <f t="shared" si="34"/>
        <v>2.2208498023715415</v>
      </c>
      <c r="O9" s="23">
        <f t="shared" si="34"/>
        <v>0</v>
      </c>
      <c r="P9" s="23">
        <f t="shared" si="34"/>
        <v>15.39565419474785</v>
      </c>
      <c r="Q9" s="23">
        <f t="shared" si="34"/>
        <v>19.565217391304348</v>
      </c>
      <c r="R9" s="23">
        <f t="shared" si="34"/>
        <v>10.534295550847459</v>
      </c>
      <c r="U9" s="23" t="s">
        <v>38</v>
      </c>
      <c r="V9" s="119">
        <f>_xlfn.PERCENTILE.INC(V14:V1007,alpha/2)</f>
        <v>0.194295</v>
      </c>
      <c r="W9" s="119">
        <f t="shared" ref="W9:Y9" si="35">_xlfn.PERCENTILE.INC(W14:W1007,alpha/2)</f>
        <v>0.20729500000000001</v>
      </c>
      <c r="X9" s="119">
        <f t="shared" si="35"/>
        <v>0.37129499999999999</v>
      </c>
      <c r="Y9" s="119">
        <f t="shared" si="35"/>
        <v>0.114485</v>
      </c>
      <c r="Z9" s="119">
        <f t="shared" ref="Z9:AA9" si="36">_xlfn.PERCENTILE.INC(Z14:Z1007,alpha/2)</f>
        <v>2.4590000000000001E-2</v>
      </c>
      <c r="AA9" s="119">
        <f t="shared" si="36"/>
        <v>4.0695000000000002E-2</v>
      </c>
      <c r="AB9" s="88"/>
      <c r="AC9" s="81" t="s">
        <v>38</v>
      </c>
      <c r="AD9" s="81" t="e">
        <f>_xlfn.PERCENTILE.INC(AD14:AD1007,alpha/2)</f>
        <v>#NUM!</v>
      </c>
      <c r="AE9" s="89">
        <f t="shared" ref="AE9:AJ9" si="37">_xlfn.PERCENTILE.INC(AE14:AE1007,alpha/2)</f>
        <v>2.5739377959265477E-2</v>
      </c>
      <c r="AF9" s="89">
        <f t="shared" si="37"/>
        <v>5.11426015392316E-2</v>
      </c>
      <c r="AG9" s="89">
        <f t="shared" si="37"/>
        <v>5.7047273094921719E-2</v>
      </c>
      <c r="AH9" s="89">
        <f t="shared" si="37"/>
        <v>4.4260819226103656E-2</v>
      </c>
      <c r="AI9" s="89">
        <f t="shared" si="37"/>
        <v>1.445054015223728E-2</v>
      </c>
      <c r="AJ9" s="89">
        <f t="shared" si="37"/>
        <v>0</v>
      </c>
      <c r="AK9" s="89"/>
      <c r="AM9" s="81" t="s">
        <v>38</v>
      </c>
      <c r="AN9" s="81" t="e">
        <f>_xlfn.PERCENTILE.INC(AN14:AN1007,alpha/2)</f>
        <v>#NUM!</v>
      </c>
      <c r="AO9" s="89">
        <f t="shared" ref="AO9:AT9" si="38">_xlfn.PERCENTILE.INC(AO14:AO1007,alpha/2)</f>
        <v>9.5926348284838849E-3</v>
      </c>
      <c r="AP9" s="89">
        <f t="shared" si="38"/>
        <v>3.7257592713261747E-2</v>
      </c>
      <c r="AQ9" s="89">
        <f t="shared" si="38"/>
        <v>5.7269692923898531E-2</v>
      </c>
      <c r="AR9" s="89">
        <f t="shared" si="38"/>
        <v>6.5343406659978578E-2</v>
      </c>
      <c r="AS9" s="89">
        <f t="shared" si="38"/>
        <v>7.6915790046995114E-2</v>
      </c>
      <c r="AT9" s="89">
        <f t="shared" si="38"/>
        <v>8.7582862956156471E-2</v>
      </c>
      <c r="AU9" s="88">
        <f t="shared" ref="AU9" si="39">_xlfn.PERCENTILE.INC(AU14:AU1007,alpha/2)</f>
        <v>5.9167655294489273E-2</v>
      </c>
      <c r="AV9" s="88">
        <f t="shared" ref="AV9" si="40">_xlfn.PERCENTILE.INC(AV14:AV1007,alpha/2)</f>
        <v>203.47499999999999</v>
      </c>
      <c r="AW9" s="88"/>
      <c r="AX9" s="81" t="s">
        <v>38</v>
      </c>
      <c r="AY9" s="81" t="e">
        <f>_xlfn.PERCENTILE.INC(AY14:AY1007,alpha/2)</f>
        <v>#NUM!</v>
      </c>
      <c r="AZ9" s="89">
        <f t="shared" ref="AZ9:BE9" si="41">_xlfn.PERCENTILE.INC(AZ14:AZ1007,alpha/2)</f>
        <v>0.59948870573870572</v>
      </c>
      <c r="BA9" s="89">
        <f t="shared" si="41"/>
        <v>0.68442255724647982</v>
      </c>
      <c r="BB9" s="89">
        <f t="shared" si="41"/>
        <v>0.66482456140350876</v>
      </c>
      <c r="BC9" s="89">
        <f t="shared" si="41"/>
        <v>0.60615601503759398</v>
      </c>
      <c r="BD9" s="89">
        <f t="shared" si="41"/>
        <v>0.55638148667601683</v>
      </c>
      <c r="BE9" s="89">
        <f t="shared" si="41"/>
        <v>0.25</v>
      </c>
      <c r="BF9" s="89">
        <f>_xlfn.PERCENTILE.INC(BF14:BF1007,alpha/2)</f>
        <v>0.70066053365887682</v>
      </c>
      <c r="BG9" s="88"/>
      <c r="BH9" s="81" t="s">
        <v>38</v>
      </c>
      <c r="BI9" s="89">
        <f t="shared" ref="BI9" si="42">_xlfn.PERCENTILE.INC(BI14:BI1007,alpha/2)</f>
        <v>6.5536615777629106E-2</v>
      </c>
      <c r="BJ9" s="89">
        <f t="shared" ref="BJ9:BL9" si="43">_xlfn.PERCENTILE.INC(BJ14:BJ1007,alpha/2)</f>
        <v>7.0601823035533987E-2</v>
      </c>
      <c r="BK9" s="89">
        <f t="shared" si="43"/>
        <v>0.2692756591138814</v>
      </c>
      <c r="BL9" s="89">
        <f t="shared" si="43"/>
        <v>0.43330055971935688</v>
      </c>
      <c r="BO9" s="23" t="s">
        <v>38</v>
      </c>
      <c r="BP9" s="119">
        <f>_xlfn.PERCENTILE.INC(BP14:BP1007,alpha/2)</f>
        <v>0.57256395645908564</v>
      </c>
      <c r="BQ9" s="119">
        <f t="shared" ref="BQ9:BS9" si="44">_xlfn.PERCENTILE.INC(BQ14:BQ1007,alpha/2)</f>
        <v>0.48202592601750655</v>
      </c>
      <c r="BR9" s="119">
        <f t="shared" si="44"/>
        <v>0.70108100811115115</v>
      </c>
      <c r="BS9" s="119">
        <f t="shared" si="44"/>
        <v>0.5757710672344819</v>
      </c>
      <c r="BT9" s="119">
        <f t="shared" ref="BT9:BU9" si="45">_xlfn.PERCENTILE.INC(BT14:BT1007,alpha/2)</f>
        <v>0.5794473684210526</v>
      </c>
      <c r="BU9" s="119">
        <f t="shared" si="45"/>
        <v>0.10993596700672889</v>
      </c>
      <c r="BW9" s="81" t="s">
        <v>38</v>
      </c>
      <c r="BX9" s="81" t="e">
        <f>_xlfn.PERCENTILE.INC(BX14:BX1007,alpha/2)</f>
        <v>#NUM!</v>
      </c>
      <c r="BY9" s="89">
        <f t="shared" ref="BY9:CD9" si="46">_xlfn.PERCENTILE.INC(BY14:BY1007,alpha/2)</f>
        <v>0.50086874088478373</v>
      </c>
      <c r="BZ9" s="89">
        <f t="shared" si="46"/>
        <v>0.66054815196450145</v>
      </c>
      <c r="CA9" s="89">
        <f t="shared" si="46"/>
        <v>0.65909711225635559</v>
      </c>
      <c r="CB9" s="89">
        <f t="shared" si="46"/>
        <v>0.6277961886839275</v>
      </c>
      <c r="CC9" s="89">
        <f t="shared" si="46"/>
        <v>0.59615550545535512</v>
      </c>
      <c r="CD9" s="89">
        <f t="shared" si="46"/>
        <v>0.58185384397622031</v>
      </c>
      <c r="CE9" s="89"/>
      <c r="CF9" s="88"/>
      <c r="CG9" s="81" t="s">
        <v>38</v>
      </c>
      <c r="CH9" s="81"/>
      <c r="CI9" s="89">
        <f t="shared" ref="CI9:CN9" si="47">_xlfn.PERCENTILE.INC(CI14:CI1007,alpha/2)</f>
        <v>2.6409546981310827E-2</v>
      </c>
      <c r="CJ9" s="89">
        <f t="shared" si="47"/>
        <v>0.16662563638799571</v>
      </c>
      <c r="CK9" s="89">
        <f t="shared" si="47"/>
        <v>0.25417170800564631</v>
      </c>
      <c r="CL9" s="89">
        <f t="shared" si="47"/>
        <v>0.32449104949104951</v>
      </c>
      <c r="CM9" s="89">
        <f t="shared" si="47"/>
        <v>0.31934426229508195</v>
      </c>
      <c r="CN9" s="89">
        <f t="shared" si="47"/>
        <v>0.28187654320987654</v>
      </c>
      <c r="CO9" s="89"/>
      <c r="CQ9" s="13"/>
      <c r="CR9" s="36"/>
      <c r="CS9" s="36">
        <f t="shared" ref="CS9:CX9" si="48">SUM(CS3:CS8)</f>
        <v>1</v>
      </c>
      <c r="CT9" s="36">
        <f t="shared" si="48"/>
        <v>1</v>
      </c>
      <c r="CU9" s="36">
        <f t="shared" si="48"/>
        <v>1</v>
      </c>
      <c r="CV9" s="36">
        <f t="shared" si="48"/>
        <v>1.0000000000000002</v>
      </c>
      <c r="CW9" s="36">
        <f t="shared" si="48"/>
        <v>1</v>
      </c>
      <c r="CX9" s="36">
        <f t="shared" si="48"/>
        <v>0.99999999999999989</v>
      </c>
    </row>
    <row r="10" spans="1:102" x14ac:dyDescent="0.25">
      <c r="A10" s="23" t="s">
        <v>39</v>
      </c>
      <c r="B10" s="85" t="e">
        <f>_xlfn.PERCENTILE.INC(B14:B1007,1-alpha/2)</f>
        <v>#NUM!</v>
      </c>
      <c r="C10" s="87">
        <f t="shared" ref="C10:H10" si="49">_xlfn.PERCENTILE.INC(C14:C1007,1-alpha/2)</f>
        <v>46.045558066452458</v>
      </c>
      <c r="D10" s="87">
        <f t="shared" si="49"/>
        <v>69.912963108348251</v>
      </c>
      <c r="E10" s="87">
        <f t="shared" si="49"/>
        <v>77.49182225815936</v>
      </c>
      <c r="F10" s="87">
        <f t="shared" si="49"/>
        <v>74.96263272781087</v>
      </c>
      <c r="G10" s="87">
        <f t="shared" si="49"/>
        <v>35.301580954724407</v>
      </c>
      <c r="H10" s="87">
        <f t="shared" si="49"/>
        <v>13.129588644634079</v>
      </c>
      <c r="J10" s="23" t="s">
        <v>39</v>
      </c>
      <c r="K10" s="23">
        <f t="shared" ref="K10:R10" si="50">_xlfn.PERCENTILE.INC(K14:K1007,1-alpha/2)</f>
        <v>0</v>
      </c>
      <c r="L10" s="23">
        <f t="shared" si="50"/>
        <v>11.363636363636363</v>
      </c>
      <c r="M10" s="23">
        <f t="shared" si="50"/>
        <v>13.155723214139728</v>
      </c>
      <c r="N10" s="23">
        <f t="shared" si="50"/>
        <v>19.686586791350077</v>
      </c>
      <c r="O10" s="23">
        <f t="shared" si="50"/>
        <v>0.49634254470223138</v>
      </c>
      <c r="P10" s="23">
        <f t="shared" si="50"/>
        <v>26.940489094731308</v>
      </c>
      <c r="Q10" s="23">
        <f t="shared" si="50"/>
        <v>31.948818897637789</v>
      </c>
      <c r="R10" s="23">
        <f t="shared" si="50"/>
        <v>28.943858560794045</v>
      </c>
      <c r="U10" s="23" t="s">
        <v>39</v>
      </c>
      <c r="V10" s="119">
        <f>_xlfn.PERCENTILE.INC(V14:V1007,1-alpha/2)</f>
        <v>0.20745</v>
      </c>
      <c r="W10" s="119">
        <f t="shared" ref="W10:Y10" si="51">_xlfn.PERCENTILE.INC(W14:W1007,1-alpha/2)</f>
        <v>0.22630500000000001</v>
      </c>
      <c r="X10" s="119">
        <f t="shared" si="51"/>
        <v>0.39152500000000001</v>
      </c>
      <c r="Y10" s="119">
        <f t="shared" si="51"/>
        <v>0.13203999999999999</v>
      </c>
      <c r="Z10" s="119">
        <f t="shared" ref="Z10:AA10" si="52">_xlfn.PERCENTILE.INC(Z14:Z1007,1-alpha/2)</f>
        <v>3.5914999999999996E-2</v>
      </c>
      <c r="AA10" s="119">
        <f t="shared" si="52"/>
        <v>5.1924999999999992E-2</v>
      </c>
      <c r="AB10" s="88"/>
      <c r="AC10" s="81" t="s">
        <v>39</v>
      </c>
      <c r="AD10" s="81" t="e">
        <f>_xlfn.PERCENTILE.INC(AD14:AD1007,1-alpha/2)</f>
        <v>#NUM!</v>
      </c>
      <c r="AE10" s="89">
        <f t="shared" ref="AE10:AJ10" si="53">_xlfn.PERCENTILE.INC(AE14:AE1007,1-alpha/2)</f>
        <v>4.7087900279389638E-2</v>
      </c>
      <c r="AF10" s="89">
        <f t="shared" si="53"/>
        <v>8.5513739545997572E-2</v>
      </c>
      <c r="AG10" s="89">
        <f t="shared" si="53"/>
        <v>9.0019786860876277E-2</v>
      </c>
      <c r="AH10" s="89">
        <f t="shared" si="53"/>
        <v>7.231039549137637E-2</v>
      </c>
      <c r="AI10" s="89">
        <f t="shared" si="53"/>
        <v>3.7113014104539516E-2</v>
      </c>
      <c r="AJ10" s="89">
        <f t="shared" si="53"/>
        <v>5.8869011522134623E-3</v>
      </c>
      <c r="AK10" s="89"/>
      <c r="AM10" s="81" t="s">
        <v>39</v>
      </c>
      <c r="AN10" s="81" t="e">
        <f>_xlfn.PERCENTILE.INC(AN14:AN1007,1-alpha/2)</f>
        <v>#NUM!</v>
      </c>
      <c r="AO10" s="89">
        <f t="shared" ref="AO10:AT10" si="54">_xlfn.PERCENTILE.INC(AO14:AO1007,1-alpha/2)</f>
        <v>2.3590993035622898E-2</v>
      </c>
      <c r="AP10" s="89">
        <f t="shared" si="54"/>
        <v>6.5127242931278126E-2</v>
      </c>
      <c r="AQ10" s="89">
        <f t="shared" si="54"/>
        <v>0.10231695209729459</v>
      </c>
      <c r="AR10" s="89">
        <f t="shared" si="54"/>
        <v>0.11469900439916647</v>
      </c>
      <c r="AS10" s="89">
        <f t="shared" si="54"/>
        <v>0.118012228238372</v>
      </c>
      <c r="AT10" s="89">
        <f t="shared" si="54"/>
        <v>0.15298605780202909</v>
      </c>
      <c r="AU10" s="88">
        <f t="shared" ref="AU10" si="55">_xlfn.PERCENTILE.INC(AU14:AU1007,1-alpha/2)</f>
        <v>7.5410692208067537E-2</v>
      </c>
      <c r="AV10" s="88">
        <f t="shared" ref="AV10" si="56">_xlfn.PERCENTILE.INC(AV14:AV1007,1-alpha/2)</f>
        <v>259.62499999999994</v>
      </c>
      <c r="AW10" s="88"/>
      <c r="AX10" s="81" t="s">
        <v>39</v>
      </c>
      <c r="AY10" s="81" t="e">
        <f>_xlfn.PERCENTILE.INC(AY14:AY1007,1-alpha/2)</f>
        <v>#NUM!</v>
      </c>
      <c r="AZ10" s="89">
        <f t="shared" ref="AZ10:BE10" si="57">_xlfn.PERCENTILE.INC(AZ14:AZ1007,1-alpha/2)</f>
        <v>0.82743229166666665</v>
      </c>
      <c r="BA10" s="89">
        <f t="shared" si="57"/>
        <v>0.84452469711090383</v>
      </c>
      <c r="BB10" s="89">
        <f t="shared" si="57"/>
        <v>0.81027631578947368</v>
      </c>
      <c r="BC10" s="89">
        <f t="shared" si="57"/>
        <v>0.79009250243427442</v>
      </c>
      <c r="BD10" s="89">
        <f t="shared" si="57"/>
        <v>0.80777777777777759</v>
      </c>
      <c r="BE10" s="89">
        <f t="shared" si="57"/>
        <v>1</v>
      </c>
      <c r="BF10" s="89">
        <f>_xlfn.PERCENTILE.INC(BF14:BF1007,1-alpha/2)</f>
        <v>0.77314839572192517</v>
      </c>
      <c r="BG10" s="88"/>
      <c r="BH10" s="81" t="s">
        <v>39</v>
      </c>
      <c r="BI10" s="89">
        <f t="shared" ref="BI10" si="58">_xlfn.PERCENTILE.INC(BI14:BI1007,1-alpha/2)</f>
        <v>0.11781943374775369</v>
      </c>
      <c r="BJ10" s="89">
        <f t="shared" ref="BJ10:BL10" si="59">_xlfn.PERCENTILE.INC(BJ14:BJ1007,1-alpha/2)</f>
        <v>0.13226266312502694</v>
      </c>
      <c r="BK10" s="89">
        <f t="shared" si="59"/>
        <v>0.37509727626459133</v>
      </c>
      <c r="BL10" s="89">
        <f t="shared" si="59"/>
        <v>0.53328244731800767</v>
      </c>
      <c r="BO10" s="23" t="s">
        <v>39</v>
      </c>
      <c r="BP10" s="119">
        <f>_xlfn.PERCENTILE.INC(BP14:BP1007,1-alpha/2)</f>
        <v>0.64578223239928589</v>
      </c>
      <c r="BQ10" s="119">
        <f t="shared" ref="BQ10:BS10" si="60">_xlfn.PERCENTILE.INC(BQ14:BQ1007,1-alpha/2)</f>
        <v>0.53532372061078459</v>
      </c>
      <c r="BR10" s="119">
        <f t="shared" si="60"/>
        <v>0.73700131168227401</v>
      </c>
      <c r="BS10" s="119">
        <f t="shared" si="60"/>
        <v>0.66294990568333945</v>
      </c>
      <c r="BT10" s="119">
        <f t="shared" ref="BT10:BU10" si="61">_xlfn.PERCENTILE.INC(BT14:BT1007,1-alpha/2)</f>
        <v>0.70150290453259956</v>
      </c>
      <c r="BU10" s="119">
        <f t="shared" si="61"/>
        <v>0.20733240671442316</v>
      </c>
      <c r="BW10" s="81" t="s">
        <v>39</v>
      </c>
      <c r="BX10" s="81" t="e">
        <f>_xlfn.PERCENTILE.INC(BX14:BX1007,1-alpha/2)</f>
        <v>#NUM!</v>
      </c>
      <c r="BY10" s="89">
        <f t="shared" ref="BY10:CD10" si="62">_xlfn.PERCENTILE.INC(BY14:BY1007,1-alpha/2)</f>
        <v>0.57291176835463975</v>
      </c>
      <c r="BZ10" s="89">
        <f t="shared" si="62"/>
        <v>0.71847466676485749</v>
      </c>
      <c r="CA10" s="89">
        <f t="shared" si="62"/>
        <v>0.7256702702702702</v>
      </c>
      <c r="CB10" s="89">
        <f t="shared" si="62"/>
        <v>0.69715085638998686</v>
      </c>
      <c r="CC10" s="89">
        <f t="shared" si="62"/>
        <v>0.65428147875516296</v>
      </c>
      <c r="CD10" s="89">
        <f t="shared" si="62"/>
        <v>0.68676487137359044</v>
      </c>
      <c r="CE10" s="89"/>
      <c r="CF10" s="88"/>
      <c r="CG10" s="81" t="s">
        <v>39</v>
      </c>
      <c r="CH10" s="81"/>
      <c r="CI10" s="89">
        <f t="shared" ref="CI10:CN10" si="63">_xlfn.PERCENTILE.INC(CI14:CI1007,1-alpha/2)</f>
        <v>4.844898292236096E-2</v>
      </c>
      <c r="CJ10" s="89">
        <f t="shared" si="63"/>
        <v>0.24765000737136961</v>
      </c>
      <c r="CK10" s="89">
        <f t="shared" si="63"/>
        <v>0.36636544489992767</v>
      </c>
      <c r="CL10" s="89">
        <f t="shared" si="63"/>
        <v>0.42194493941553812</v>
      </c>
      <c r="CM10" s="89">
        <f t="shared" si="63"/>
        <v>0.42800892217368186</v>
      </c>
      <c r="CN10" s="89">
        <f t="shared" si="63"/>
        <v>0.41333570887711013</v>
      </c>
      <c r="CO10" s="89"/>
    </row>
    <row r="11" spans="1:102" x14ac:dyDescent="0.25">
      <c r="A11" s="23" t="s">
        <v>44</v>
      </c>
      <c r="B11" s="85" t="e">
        <f>B8-B9</f>
        <v>#NUM!</v>
      </c>
      <c r="C11" s="87">
        <f t="shared" ref="C11:H11" si="64">C8-C9</f>
        <v>13.403142388580292</v>
      </c>
      <c r="D11" s="87">
        <f t="shared" si="64"/>
        <v>16.22757016475655</v>
      </c>
      <c r="E11" s="87">
        <f t="shared" si="64"/>
        <v>16.672547548183324</v>
      </c>
      <c r="F11" s="87">
        <f t="shared" si="64"/>
        <v>12.090605146337971</v>
      </c>
      <c r="G11" s="87">
        <f t="shared" si="64"/>
        <v>8.3520518767149348</v>
      </c>
      <c r="H11" s="87">
        <f t="shared" si="64"/>
        <v>4.3450769143167385</v>
      </c>
      <c r="J11" s="23" t="s">
        <v>44</v>
      </c>
      <c r="K11" s="23">
        <f>K8-K9</f>
        <v>0</v>
      </c>
      <c r="L11" s="23">
        <f t="shared" ref="L11:R11" si="65">L8-L9</f>
        <v>2.4187796835847815</v>
      </c>
      <c r="M11" s="23">
        <f t="shared" si="65"/>
        <v>2.4554126145313866</v>
      </c>
      <c r="N11" s="23">
        <f t="shared" si="65"/>
        <v>9.5438560799813992</v>
      </c>
      <c r="O11" s="23">
        <f t="shared" si="65"/>
        <v>0</v>
      </c>
      <c r="P11" s="23">
        <f t="shared" si="65"/>
        <v>5.5220692791695303</v>
      </c>
      <c r="Q11" s="23">
        <f t="shared" si="65"/>
        <v>5.0487051556189151</v>
      </c>
      <c r="R11" s="23">
        <f t="shared" si="65"/>
        <v>9.4657044491525415</v>
      </c>
      <c r="U11" s="23" t="s">
        <v>44</v>
      </c>
      <c r="V11" s="119">
        <f>V8-V9</f>
        <v>5.7050000000000156E-3</v>
      </c>
      <c r="W11" s="119">
        <f t="shared" ref="W11:Y11" si="66">W8-W9</f>
        <v>1.0004999999999986E-2</v>
      </c>
      <c r="X11" s="119">
        <f t="shared" si="66"/>
        <v>1.1305000000000009E-2</v>
      </c>
      <c r="Y11" s="119">
        <f t="shared" si="66"/>
        <v>8.6149999999999977E-3</v>
      </c>
      <c r="Z11" s="119">
        <f t="shared" ref="Z11:AA11" si="67">Z8-Z9</f>
        <v>6.2100000000000002E-3</v>
      </c>
      <c r="AA11" s="119">
        <f t="shared" si="67"/>
        <v>4.8049999999999968E-3</v>
      </c>
      <c r="AB11" s="88"/>
      <c r="AC11" s="81" t="s">
        <v>44</v>
      </c>
      <c r="AD11" s="81" t="e">
        <f>AD8-AD9</f>
        <v>#NUM!</v>
      </c>
      <c r="AE11" s="89">
        <f t="shared" ref="AE11:AJ11" si="68">AE8-AE9</f>
        <v>1.1377503049165173E-2</v>
      </c>
      <c r="AF11" s="89">
        <f t="shared" si="68"/>
        <v>1.8401762969161684E-2</v>
      </c>
      <c r="AG11" s="89">
        <f t="shared" si="68"/>
        <v>1.5679701524145689E-2</v>
      </c>
      <c r="AH11" s="89">
        <f t="shared" si="68"/>
        <v>1.5363154543710976E-2</v>
      </c>
      <c r="AI11" s="89">
        <f t="shared" si="68"/>
        <v>7.1844473767899847E-3</v>
      </c>
      <c r="AJ11" s="89">
        <f t="shared" si="68"/>
        <v>2.8901794458957991E-3</v>
      </c>
      <c r="AK11" s="89"/>
      <c r="AM11" s="81" t="s">
        <v>44</v>
      </c>
      <c r="AN11" s="81" t="e">
        <f>AN8-AN9</f>
        <v>#NUM!</v>
      </c>
      <c r="AO11" s="89">
        <f t="shared" ref="AO11:AT11" si="69">AO8-AO9</f>
        <v>5.8835556477065919E-3</v>
      </c>
      <c r="AP11" s="89">
        <f t="shared" si="69"/>
        <v>1.606627407546439E-2</v>
      </c>
      <c r="AQ11" s="89">
        <f t="shared" si="69"/>
        <v>2.068190880308831E-2</v>
      </c>
      <c r="AR11" s="89">
        <f t="shared" si="69"/>
        <v>2.0083395639888743E-2</v>
      </c>
      <c r="AS11" s="89">
        <f t="shared" si="69"/>
        <v>1.9567176532901076E-2</v>
      </c>
      <c r="AT11" s="89">
        <f t="shared" si="69"/>
        <v>3.0117806494363852E-2</v>
      </c>
      <c r="AU11" s="88">
        <f t="shared" ref="AU11" si="70">AU8-AU9</f>
        <v>7.3755387957633381E-3</v>
      </c>
      <c r="AV11" s="88">
        <f t="shared" ref="AV11" si="71">AV8-AV9</f>
        <v>24.025000000000006</v>
      </c>
      <c r="AW11" s="88"/>
      <c r="AX11" s="81" t="s">
        <v>44</v>
      </c>
      <c r="AY11" s="81" t="e">
        <f>AY8-AY9</f>
        <v>#NUM!</v>
      </c>
      <c r="AZ11" s="89">
        <f t="shared" ref="AZ11:BF11" si="72">AZ8-AZ9</f>
        <v>0.12080541190835303</v>
      </c>
      <c r="BA11" s="89">
        <f t="shared" si="72"/>
        <v>9.644634519254458E-2</v>
      </c>
      <c r="BB11" s="89">
        <f t="shared" si="72"/>
        <v>8.5175438596491237E-2</v>
      </c>
      <c r="BC11" s="89">
        <f t="shared" si="72"/>
        <v>0.12049404722890666</v>
      </c>
      <c r="BD11" s="89">
        <f t="shared" si="72"/>
        <v>0.12361851332398321</v>
      </c>
      <c r="BE11" s="89">
        <f t="shared" si="72"/>
        <v>0.3214285714285714</v>
      </c>
      <c r="BF11" s="89">
        <f t="shared" si="72"/>
        <v>3.6187047405801587E-2</v>
      </c>
      <c r="BG11" s="88"/>
      <c r="BH11" s="81" t="s">
        <v>44</v>
      </c>
      <c r="BI11" s="89">
        <f t="shared" ref="BI11" si="73">BI8-BI9</f>
        <v>2.5026881151932176E-2</v>
      </c>
      <c r="BJ11" s="89">
        <f t="shared" ref="BJ11:BL11" si="74">BJ8-BJ9</f>
        <v>3.1369075701685678E-2</v>
      </c>
      <c r="BK11" s="89">
        <f t="shared" si="74"/>
        <v>5.8215782292976082E-2</v>
      </c>
      <c r="BL11" s="89">
        <f t="shared" si="74"/>
        <v>4.6638244210478463E-2</v>
      </c>
      <c r="BO11" s="23" t="s">
        <v>44</v>
      </c>
      <c r="BP11" s="119">
        <f>BP8-BP9</f>
        <v>4.0006578230238343E-2</v>
      </c>
      <c r="BQ11" s="119">
        <f t="shared" ref="BQ11:BS11" si="75">BQ8-BQ9</f>
        <v>2.2321980683275899E-2</v>
      </c>
      <c r="BR11" s="119">
        <f t="shared" si="75"/>
        <v>2.0833061267260478E-2</v>
      </c>
      <c r="BS11" s="119">
        <f t="shared" si="75"/>
        <v>5.1774827974557902E-2</v>
      </c>
      <c r="BT11" s="119">
        <f t="shared" ref="BT11:BU11" si="76">BT8-BT9</f>
        <v>5.8322890697613872E-2</v>
      </c>
      <c r="BU11" s="119">
        <f t="shared" si="76"/>
        <v>5.2799094749140713E-2</v>
      </c>
      <c r="BW11" s="81" t="s">
        <v>44</v>
      </c>
      <c r="BX11" s="81" t="e">
        <f>BX8-BX9</f>
        <v>#NUM!</v>
      </c>
      <c r="BY11" s="89">
        <f t="shared" ref="BY11:CD11" si="77">BY8-BY9</f>
        <v>3.75538305417914E-2</v>
      </c>
      <c r="BZ11" s="89">
        <f t="shared" si="77"/>
        <v>3.0183417574164761E-2</v>
      </c>
      <c r="CA11" s="89">
        <f t="shared" si="77"/>
        <v>3.8181673378594461E-2</v>
      </c>
      <c r="CB11" s="89">
        <f t="shared" si="77"/>
        <v>4.14722298452187E-2</v>
      </c>
      <c r="CC11" s="89">
        <f t="shared" si="77"/>
        <v>2.8721704760754863E-2</v>
      </c>
      <c r="CD11" s="89">
        <f t="shared" si="77"/>
        <v>5.5682812915275215E-2</v>
      </c>
      <c r="CE11" s="89"/>
      <c r="CF11" s="88"/>
      <c r="CG11" s="81" t="s">
        <v>44</v>
      </c>
      <c r="CH11" s="81"/>
      <c r="CI11" s="89">
        <f t="shared" ref="CI11:CN11" si="78">CI8-CI9</f>
        <v>9.1725415211114276E-3</v>
      </c>
      <c r="CJ11" s="89">
        <f t="shared" si="78"/>
        <v>3.4331812585366661E-2</v>
      </c>
      <c r="CK11" s="89">
        <f t="shared" si="78"/>
        <v>5.0975350817883125E-2</v>
      </c>
      <c r="CL11" s="89">
        <f t="shared" si="78"/>
        <v>3.5348341186986765E-2</v>
      </c>
      <c r="CM11" s="89">
        <f t="shared" si="78"/>
        <v>5.4012303521487004E-2</v>
      </c>
      <c r="CN11" s="89">
        <f t="shared" si="78"/>
        <v>6.3511501632784573E-2</v>
      </c>
      <c r="CO11" s="89"/>
      <c r="CQ11" s="154" t="s">
        <v>110</v>
      </c>
      <c r="CR11" s="22" t="s">
        <v>43</v>
      </c>
      <c r="CS11" s="20" t="s">
        <v>16</v>
      </c>
      <c r="CT11" s="20" t="s">
        <v>17</v>
      </c>
      <c r="CU11" s="14" t="s">
        <v>18</v>
      </c>
      <c r="CV11" s="14" t="s">
        <v>41</v>
      </c>
      <c r="CW11" s="14" t="s">
        <v>19</v>
      </c>
      <c r="CX11" s="14" t="s">
        <v>20</v>
      </c>
    </row>
    <row r="12" spans="1:102" x14ac:dyDescent="0.25">
      <c r="A12" s="73" t="s">
        <v>45</v>
      </c>
      <c r="B12" s="91" t="e">
        <f>B10-B8</f>
        <v>#NUM!</v>
      </c>
      <c r="C12" s="92">
        <f t="shared" ref="C12:H12" si="79">C10-C8</f>
        <v>8.5665506445603228</v>
      </c>
      <c r="D12" s="92">
        <f t="shared" si="79"/>
        <v>14.723981040701048</v>
      </c>
      <c r="E12" s="92">
        <f t="shared" si="79"/>
        <v>12.706852282885606</v>
      </c>
      <c r="F12" s="92">
        <f t="shared" si="79"/>
        <v>13.806416804341445</v>
      </c>
      <c r="G12" s="92">
        <f t="shared" si="79"/>
        <v>10.674138539442406</v>
      </c>
      <c r="H12" s="92">
        <f t="shared" si="79"/>
        <v>7.3408766330566557</v>
      </c>
      <c r="J12" s="73" t="s">
        <v>45</v>
      </c>
      <c r="K12" s="23">
        <f>K10-K8</f>
        <v>0</v>
      </c>
      <c r="L12" s="23">
        <f t="shared" ref="L12:R12" si="80">L10-L8</f>
        <v>5.1133349409211473</v>
      </c>
      <c r="M12" s="23">
        <f t="shared" si="80"/>
        <v>2.6062217070680855</v>
      </c>
      <c r="N12" s="23">
        <f t="shared" si="80"/>
        <v>7.9218809089971369</v>
      </c>
      <c r="O12" s="23">
        <f t="shared" si="80"/>
        <v>0.49634254470223138</v>
      </c>
      <c r="P12" s="23">
        <f t="shared" si="80"/>
        <v>6.022765620813928</v>
      </c>
      <c r="Q12" s="23">
        <f t="shared" si="80"/>
        <v>7.3348963507145264</v>
      </c>
      <c r="R12" s="23">
        <f t="shared" si="80"/>
        <v>8.9438585607940446</v>
      </c>
      <c r="U12" s="73" t="s">
        <v>45</v>
      </c>
      <c r="V12" s="120">
        <f>V10-V8</f>
        <v>7.4499999999999844E-3</v>
      </c>
      <c r="W12" s="120">
        <f t="shared" ref="W12:Y12" si="81">W10-W8</f>
        <v>9.005000000000013E-3</v>
      </c>
      <c r="X12" s="120">
        <f t="shared" si="81"/>
        <v>8.9250000000000163E-3</v>
      </c>
      <c r="Y12" s="120">
        <f t="shared" si="81"/>
        <v>8.9399999999999896E-3</v>
      </c>
      <c r="Z12" s="120">
        <f t="shared" ref="Z12:AA12" si="82">Z10-Z8</f>
        <v>5.1149999999999946E-3</v>
      </c>
      <c r="AA12" s="120">
        <f t="shared" si="82"/>
        <v>6.4249999999999932E-3</v>
      </c>
      <c r="AB12" s="95"/>
      <c r="AC12" s="90" t="s">
        <v>45</v>
      </c>
      <c r="AD12" s="90" t="e">
        <f>AD10-AD8</f>
        <v>#NUM!</v>
      </c>
      <c r="AE12" s="94">
        <f t="shared" ref="AE12:AJ12" si="83">AE10-AE8</f>
        <v>9.971019270958989E-3</v>
      </c>
      <c r="AF12" s="94">
        <f t="shared" si="83"/>
        <v>1.5969375037604289E-2</v>
      </c>
      <c r="AG12" s="94">
        <f t="shared" si="83"/>
        <v>1.7292812241808869E-2</v>
      </c>
      <c r="AH12" s="94">
        <f t="shared" si="83"/>
        <v>1.2686421721561737E-2</v>
      </c>
      <c r="AI12" s="94">
        <f t="shared" si="83"/>
        <v>1.5478026575512251E-2</v>
      </c>
      <c r="AJ12" s="94">
        <f t="shared" si="83"/>
        <v>2.9967217063176631E-3</v>
      </c>
      <c r="AK12" s="94"/>
      <c r="AM12" s="90" t="s">
        <v>45</v>
      </c>
      <c r="AN12" s="90" t="e">
        <f>AN10-AN8</f>
        <v>#NUM!</v>
      </c>
      <c r="AO12" s="94">
        <f t="shared" ref="AO12:AT12" si="84">AO10-AO8</f>
        <v>8.1148025594324213E-3</v>
      </c>
      <c r="AP12" s="94">
        <f t="shared" si="84"/>
        <v>1.1803376142551988E-2</v>
      </c>
      <c r="AQ12" s="94">
        <f t="shared" si="84"/>
        <v>2.4365350370307751E-2</v>
      </c>
      <c r="AR12" s="94">
        <f t="shared" si="84"/>
        <v>2.9272202099299149E-2</v>
      </c>
      <c r="AS12" s="94">
        <f t="shared" si="84"/>
        <v>2.152926165847581E-2</v>
      </c>
      <c r="AT12" s="94">
        <f t="shared" si="84"/>
        <v>3.5285388351508767E-2</v>
      </c>
      <c r="AU12" s="93">
        <f t="shared" ref="AU12" si="85">AU10-AU8</f>
        <v>8.8674981178149259E-3</v>
      </c>
      <c r="AV12" s="93">
        <f t="shared" ref="AV12" si="86">AV10-AV8</f>
        <v>32.124999999999943</v>
      </c>
      <c r="AW12" s="95"/>
      <c r="AX12" s="90" t="s">
        <v>45</v>
      </c>
      <c r="AY12" s="90" t="e">
        <f>AY10-AY8</f>
        <v>#NUM!</v>
      </c>
      <c r="AZ12" s="94">
        <f t="shared" ref="AZ12:BF12" si="87">AZ10-AZ8</f>
        <v>0.1071381740196079</v>
      </c>
      <c r="BA12" s="94">
        <f t="shared" si="87"/>
        <v>6.3655794671879429E-2</v>
      </c>
      <c r="BB12" s="94">
        <f t="shared" si="87"/>
        <v>6.0276315789473678E-2</v>
      </c>
      <c r="BC12" s="94">
        <f t="shared" si="87"/>
        <v>6.3442440167773784E-2</v>
      </c>
      <c r="BD12" s="94">
        <f t="shared" si="87"/>
        <v>0.12777777777777755</v>
      </c>
      <c r="BE12" s="94">
        <f t="shared" si="87"/>
        <v>0.4285714285714286</v>
      </c>
      <c r="BF12" s="94">
        <f t="shared" si="87"/>
        <v>3.6300814657246772E-2</v>
      </c>
      <c r="BG12" s="95"/>
      <c r="BH12" s="90" t="s">
        <v>45</v>
      </c>
      <c r="BI12" s="94">
        <f t="shared" ref="BI12" si="88">BI10-BI8</f>
        <v>2.7255936818192411E-2</v>
      </c>
      <c r="BJ12" s="94">
        <f t="shared" ref="BJ12:BL12" si="89">BJ10-BJ8</f>
        <v>3.0291764387807271E-2</v>
      </c>
      <c r="BK12" s="94">
        <f t="shared" si="89"/>
        <v>4.7605834857733842E-2</v>
      </c>
      <c r="BL12" s="94">
        <f t="shared" si="89"/>
        <v>5.3343643388172324E-2</v>
      </c>
      <c r="BO12" s="73" t="s">
        <v>45</v>
      </c>
      <c r="BP12" s="120">
        <f>BP10-BP8</f>
        <v>3.3211697709961907E-2</v>
      </c>
      <c r="BQ12" s="120">
        <f t="shared" ref="BQ12:BS12" si="90">BQ10-BQ8</f>
        <v>3.0975813910002148E-2</v>
      </c>
      <c r="BR12" s="120">
        <f t="shared" si="90"/>
        <v>1.508724230386238E-2</v>
      </c>
      <c r="BS12" s="120">
        <f t="shared" si="90"/>
        <v>3.5404010474299641E-2</v>
      </c>
      <c r="BT12" s="120">
        <f t="shared" ref="BT12:BU12" si="91">BT10-BT8</f>
        <v>6.3732645413933087E-2</v>
      </c>
      <c r="BU12" s="120">
        <f t="shared" si="91"/>
        <v>4.4597344958553553E-2</v>
      </c>
      <c r="BW12" s="90" t="s">
        <v>45</v>
      </c>
      <c r="BX12" s="90" t="e">
        <f>BX10-BX8</f>
        <v>#NUM!</v>
      </c>
      <c r="BY12" s="94">
        <f t="shared" ref="BY12:CD12" si="92">BY10-BY8</f>
        <v>3.4489196928064625E-2</v>
      </c>
      <c r="BZ12" s="94">
        <f t="shared" si="92"/>
        <v>2.7743097226191282E-2</v>
      </c>
      <c r="CA12" s="94">
        <f t="shared" si="92"/>
        <v>2.8391484635320152E-2</v>
      </c>
      <c r="CB12" s="94">
        <f t="shared" si="92"/>
        <v>2.7882437860840659E-2</v>
      </c>
      <c r="CC12" s="94">
        <f t="shared" si="92"/>
        <v>2.940426853905298E-2</v>
      </c>
      <c r="CD12" s="94">
        <f t="shared" si="92"/>
        <v>4.9228214482094912E-2</v>
      </c>
      <c r="CE12" s="94"/>
      <c r="CF12" s="95"/>
      <c r="CG12" s="90" t="s">
        <v>45</v>
      </c>
      <c r="CH12" s="90"/>
      <c r="CI12" s="94">
        <f t="shared" ref="CI12:CN12" si="93">CI10-CI8</f>
        <v>1.2866894419938706E-2</v>
      </c>
      <c r="CJ12" s="94">
        <f t="shared" si="93"/>
        <v>4.6692558398007233E-2</v>
      </c>
      <c r="CK12" s="94">
        <f t="shared" si="93"/>
        <v>6.1218386076398235E-2</v>
      </c>
      <c r="CL12" s="94">
        <f t="shared" si="93"/>
        <v>6.2105548737501848E-2</v>
      </c>
      <c r="CM12" s="94">
        <f t="shared" si="93"/>
        <v>5.4652356357112908E-2</v>
      </c>
      <c r="CN12" s="94">
        <f t="shared" si="93"/>
        <v>6.7947664034449018E-2</v>
      </c>
      <c r="CO12" s="94"/>
      <c r="CQ12" s="145" t="str">
        <f>CQ3</f>
        <v>Sterile</v>
      </c>
      <c r="CR12" s="16"/>
      <c r="CS12" s="16">
        <v>1.1121903353270096E-2</v>
      </c>
      <c r="CT12" s="16">
        <v>3.5417673996571974E-2</v>
      </c>
      <c r="CU12" s="16">
        <v>0.11831320421245449</v>
      </c>
      <c r="CV12" s="16">
        <v>0.246512262320012</v>
      </c>
      <c r="CW12" s="16">
        <v>0.32595847356598912</v>
      </c>
      <c r="CX12" s="16">
        <v>0.55400189472443873</v>
      </c>
    </row>
    <row r="13" spans="1:102" x14ac:dyDescent="0.25">
      <c r="B13" s="85"/>
      <c r="C13" s="87"/>
      <c r="D13" s="87"/>
      <c r="E13" s="87"/>
      <c r="F13" s="87"/>
      <c r="G13" s="87"/>
      <c r="H13" s="87"/>
      <c r="CQ13" s="145" t="str">
        <f t="shared" ref="CQ13" si="94">CQ4</f>
        <v>Inactive</v>
      </c>
      <c r="CR13" s="16"/>
      <c r="CS13" s="16">
        <v>0.62814908794305158</v>
      </c>
      <c r="CT13" s="16">
        <v>0.21273959504726653</v>
      </c>
      <c r="CU13" s="16">
        <v>0.1272357199965031</v>
      </c>
      <c r="CV13" s="16">
        <v>8.289159760375088E-2</v>
      </c>
      <c r="CW13" s="16">
        <v>0.1176573152081254</v>
      </c>
      <c r="CX13" s="16">
        <v>9.9907384386137388E-2</v>
      </c>
    </row>
    <row r="14" spans="1:102" x14ac:dyDescent="0.25">
      <c r="C14" s="21">
        <v>30.82191780821918</v>
      </c>
      <c r="D14" s="21">
        <v>58.894230769230766</v>
      </c>
      <c r="E14" s="21">
        <v>64.876957494407165</v>
      </c>
      <c r="F14" s="21">
        <v>56.382978723404257</v>
      </c>
      <c r="G14" s="21">
        <v>23.468057366362451</v>
      </c>
      <c r="H14" s="21">
        <v>8.6830680173661356</v>
      </c>
      <c r="K14" s="23">
        <v>0</v>
      </c>
      <c r="L14" s="23">
        <v>4.5977011494252871</v>
      </c>
      <c r="M14" s="23">
        <v>10.625909752547306</v>
      </c>
      <c r="N14" s="23">
        <v>13.20754716981132</v>
      </c>
      <c r="O14" s="23">
        <v>0</v>
      </c>
      <c r="P14" s="23">
        <v>23.099415204678362</v>
      </c>
      <c r="Q14" s="23">
        <v>24.409448818897637</v>
      </c>
      <c r="R14" s="23">
        <v>27.27272727272727</v>
      </c>
      <c r="V14" s="23">
        <v>0.2016</v>
      </c>
      <c r="W14" s="23">
        <v>0.21540000000000001</v>
      </c>
      <c r="X14" s="23">
        <v>0.38579999999999998</v>
      </c>
      <c r="Y14" s="23">
        <v>0.1162</v>
      </c>
      <c r="Z14" s="23">
        <v>3.2199999999999999E-2</v>
      </c>
      <c r="AA14" s="23">
        <v>4.8800000000000003E-2</v>
      </c>
      <c r="AE14" s="23">
        <v>4.1095890410958902E-2</v>
      </c>
      <c r="AF14" s="23">
        <v>7.0913461538461536E-2</v>
      </c>
      <c r="AG14" s="23">
        <v>7.2706935123042507E-2</v>
      </c>
      <c r="AH14" s="23">
        <v>6.2765957446808504E-2</v>
      </c>
      <c r="AI14" s="23">
        <v>2.4771838331160364E-2</v>
      </c>
      <c r="AJ14" s="23">
        <v>8.6830680173661367E-3</v>
      </c>
      <c r="AO14" s="23">
        <v>1.920768307322929E-2</v>
      </c>
      <c r="AP14" s="23">
        <v>4.6008119079837616E-2</v>
      </c>
      <c r="AQ14" s="23">
        <v>0.10126582278481013</v>
      </c>
      <c r="AR14" s="23">
        <v>7.4242424242424249E-2</v>
      </c>
      <c r="AS14" s="23">
        <v>0.09</v>
      </c>
      <c r="AT14" s="23">
        <v>0.12131147540983607</v>
      </c>
      <c r="AU14" s="23">
        <v>6.7502668089647819E-2</v>
      </c>
      <c r="AV14" s="23">
        <v>244</v>
      </c>
      <c r="AZ14" s="23">
        <v>0.7142857142857143</v>
      </c>
      <c r="BA14" s="23">
        <v>0.7191011235955056</v>
      </c>
      <c r="BB14" s="23">
        <v>0.71844660194174759</v>
      </c>
      <c r="BC14" s="23">
        <v>0.7567567567567568</v>
      </c>
      <c r="BD14" s="23">
        <v>0.66666666666666663</v>
      </c>
      <c r="BE14" s="23">
        <v>0.6</v>
      </c>
      <c r="BF14" s="23">
        <v>0.71733333333333338</v>
      </c>
      <c r="BI14" s="23">
        <v>8.6842105263157901E-2</v>
      </c>
      <c r="BJ14" s="23">
        <v>0.1</v>
      </c>
      <c r="BK14" s="23">
        <v>0.34342105263157896</v>
      </c>
      <c r="BL14" s="23">
        <v>0.46973684210526317</v>
      </c>
      <c r="BP14" s="23">
        <v>0.62103174603174605</v>
      </c>
      <c r="BQ14" s="23">
        <v>0.50696378830083566</v>
      </c>
      <c r="BR14" s="23">
        <v>0.71591498185588387</v>
      </c>
      <c r="BS14" s="23">
        <v>0.61790017211703963</v>
      </c>
      <c r="BT14" s="23">
        <v>0.6211180124223602</v>
      </c>
      <c r="BU14" s="23">
        <v>0.14754098360655737</v>
      </c>
      <c r="BY14" s="23">
        <v>0.52100840336134457</v>
      </c>
      <c r="BZ14" s="23">
        <v>0.67658998646820023</v>
      </c>
      <c r="CA14" s="23">
        <v>0.71448663853727146</v>
      </c>
      <c r="CB14" s="23">
        <v>0.6742424242424242</v>
      </c>
      <c r="CC14" s="23">
        <v>0.62</v>
      </c>
      <c r="CD14" s="23">
        <v>0.61967213114754094</v>
      </c>
      <c r="CI14" s="23">
        <v>4.5312499999999999E-2</v>
      </c>
      <c r="CJ14" s="23">
        <v>0.19387755102040816</v>
      </c>
      <c r="CK14" s="23">
        <v>0.34686346863468637</v>
      </c>
      <c r="CL14" s="23">
        <v>0.33333333333333331</v>
      </c>
      <c r="CM14" s="23">
        <v>0.40182648401826482</v>
      </c>
      <c r="CN14" s="23">
        <v>0.34210526315789475</v>
      </c>
      <c r="CQ14" s="32"/>
      <c r="CR14" s="16"/>
      <c r="CS14" s="16">
        <v>0.20563840410712347</v>
      </c>
      <c r="CT14" s="16">
        <v>0.52602905245773168</v>
      </c>
      <c r="CU14" s="16">
        <v>0.51051770380987638</v>
      </c>
      <c r="CV14" s="16">
        <v>0.42674626760885614</v>
      </c>
      <c r="CW14" s="16">
        <v>0.36580357492889271</v>
      </c>
      <c r="CX14" s="16">
        <v>0.22539893975866995</v>
      </c>
    </row>
    <row r="15" spans="1:102" x14ac:dyDescent="0.25">
      <c r="C15" s="21">
        <v>30.905077262693158</v>
      </c>
      <c r="D15" s="21">
        <v>60.459492140266022</v>
      </c>
      <c r="E15" s="21">
        <v>77.094972067039109</v>
      </c>
      <c r="F15" s="21">
        <v>58.890147225368061</v>
      </c>
      <c r="G15" s="21">
        <v>23.047375160051217</v>
      </c>
      <c r="H15" s="21">
        <v>4.2372881355932206</v>
      </c>
      <c r="K15" s="23">
        <v>0</v>
      </c>
      <c r="L15" s="23">
        <v>7.741935483870968</v>
      </c>
      <c r="M15" s="23">
        <v>7.8616352201257858</v>
      </c>
      <c r="N15" s="23">
        <v>7.5471698113207548</v>
      </c>
      <c r="O15" s="23">
        <v>0.22831050228310501</v>
      </c>
      <c r="P15" s="23">
        <v>19.375</v>
      </c>
      <c r="Q15" s="23">
        <v>25</v>
      </c>
      <c r="R15" s="23">
        <v>8.1967213114754092</v>
      </c>
      <c r="V15" s="23">
        <v>0.20319999999999999</v>
      </c>
      <c r="W15" s="23">
        <v>0.21199999999999999</v>
      </c>
      <c r="X15" s="23">
        <v>0.38100000000000001</v>
      </c>
      <c r="Y15" s="23">
        <v>0.13059999999999999</v>
      </c>
      <c r="Z15" s="23">
        <v>2.7799999999999998E-2</v>
      </c>
      <c r="AA15" s="23">
        <v>4.5400000000000003E-2</v>
      </c>
      <c r="AE15" s="23">
        <v>3.9735099337748346E-2</v>
      </c>
      <c r="AF15" s="23">
        <v>7.9806529625151154E-2</v>
      </c>
      <c r="AG15" s="23">
        <v>8.0446927374301674E-2</v>
      </c>
      <c r="AH15" s="23">
        <v>4.0770101925254813E-2</v>
      </c>
      <c r="AI15" s="23">
        <v>1.9206145966709345E-2</v>
      </c>
      <c r="AJ15" s="23">
        <v>2.8248587570621469E-3</v>
      </c>
      <c r="AO15" s="23">
        <v>1.9836639439906652E-2</v>
      </c>
      <c r="AP15" s="23">
        <v>3.9509536784741145E-2</v>
      </c>
      <c r="AQ15" s="23">
        <v>7.8082191780821916E-2</v>
      </c>
      <c r="AR15" s="23">
        <v>9.6247960848287115E-2</v>
      </c>
      <c r="AS15" s="23">
        <v>0.10358565737051793</v>
      </c>
      <c r="AT15" s="23">
        <v>0.11838006230529595</v>
      </c>
      <c r="AU15" s="23">
        <v>6.7074793718392339E-2</v>
      </c>
      <c r="AV15" s="23">
        <v>227</v>
      </c>
      <c r="AZ15" s="23">
        <v>0.69841269841269837</v>
      </c>
      <c r="BA15" s="23">
        <v>0.8089887640449438</v>
      </c>
      <c r="BB15" s="23">
        <v>0.82954545454545459</v>
      </c>
      <c r="BC15" s="23">
        <v>0.67741935483870963</v>
      </c>
      <c r="BD15" s="23">
        <v>0.82608695652173914</v>
      </c>
      <c r="BE15" s="23">
        <v>0.42857142857142855</v>
      </c>
      <c r="BF15" s="23">
        <v>0.76204819277108438</v>
      </c>
      <c r="BI15" s="23">
        <v>0.11748633879781421</v>
      </c>
      <c r="BJ15" s="23">
        <v>0.11885245901639344</v>
      </c>
      <c r="BK15" s="23">
        <v>0.25546448087431695</v>
      </c>
      <c r="BL15" s="23">
        <v>0.50819672131147542</v>
      </c>
      <c r="BP15" s="23">
        <v>0.60531496062992129</v>
      </c>
      <c r="BQ15" s="23">
        <v>0.49811320754716981</v>
      </c>
      <c r="BR15" s="23">
        <v>0.71286089238845141</v>
      </c>
      <c r="BS15" s="23">
        <v>0.61102603369065855</v>
      </c>
      <c r="BT15" s="23">
        <v>0.69784172661870503</v>
      </c>
      <c r="BU15" s="23">
        <v>0.18502202643171806</v>
      </c>
      <c r="BY15" s="23">
        <v>0.5320886814469078</v>
      </c>
      <c r="BZ15" s="23">
        <v>0.64713896457765663</v>
      </c>
      <c r="CA15" s="23">
        <v>0.71232876712328763</v>
      </c>
      <c r="CB15" s="23">
        <v>0.68515497553017946</v>
      </c>
      <c r="CC15" s="23">
        <v>0.60159362549800799</v>
      </c>
      <c r="CD15" s="23">
        <v>0.65109034267912769</v>
      </c>
      <c r="CI15" s="23">
        <v>3.6253776435045321E-2</v>
      </c>
      <c r="CJ15" s="23">
        <v>0.17152103559870549</v>
      </c>
      <c r="CK15" s="23">
        <v>0.3269961977186312</v>
      </c>
      <c r="CL15" s="23">
        <v>0.36399999999999999</v>
      </c>
      <c r="CM15" s="23">
        <v>0.40723981900452488</v>
      </c>
      <c r="CN15" s="23">
        <v>0.37414965986394561</v>
      </c>
      <c r="CQ15" s="32"/>
      <c r="CR15" s="16"/>
      <c r="CS15" s="16">
        <v>0.1180291623808928</v>
      </c>
      <c r="CT15" s="16">
        <v>0.14264424186754754</v>
      </c>
      <c r="CU15" s="16">
        <v>0.13277276035464947</v>
      </c>
      <c r="CV15" s="16">
        <v>0.13948619242584559</v>
      </c>
      <c r="CW15" s="16">
        <v>0.10826513464193493</v>
      </c>
      <c r="CX15" s="16">
        <v>8.7263704310635348E-2</v>
      </c>
    </row>
    <row r="16" spans="1:102" x14ac:dyDescent="0.25">
      <c r="C16" s="21">
        <v>41.714947856315177</v>
      </c>
      <c r="D16" s="21">
        <v>70.321811680572111</v>
      </c>
      <c r="E16" s="21">
        <v>73.954983922829584</v>
      </c>
      <c r="F16" s="21">
        <v>63.577586206896555</v>
      </c>
      <c r="G16" s="21">
        <v>19.815059445178335</v>
      </c>
      <c r="H16" s="21">
        <v>2.9411764705882355</v>
      </c>
      <c r="K16" s="23">
        <v>0</v>
      </c>
      <c r="L16" s="23">
        <v>3.1645569620253164</v>
      </c>
      <c r="M16" s="23">
        <v>13.043478260869565</v>
      </c>
      <c r="N16" s="23">
        <v>5.3571428571428568</v>
      </c>
      <c r="O16" s="23">
        <v>0.24096385542168677</v>
      </c>
      <c r="P16" s="23">
        <v>21.450151057401811</v>
      </c>
      <c r="Q16" s="23">
        <v>27.868852459016392</v>
      </c>
      <c r="R16" s="23">
        <v>18</v>
      </c>
      <c r="V16" s="23">
        <v>0.19919999999999999</v>
      </c>
      <c r="W16" s="23">
        <v>0.21679999999999999</v>
      </c>
      <c r="X16" s="23">
        <v>0.37919999999999998</v>
      </c>
      <c r="Y16" s="23">
        <v>0.1234</v>
      </c>
      <c r="Z16" s="23">
        <v>3.5200000000000002E-2</v>
      </c>
      <c r="AA16" s="23">
        <v>4.6199999999999998E-2</v>
      </c>
      <c r="AE16" s="23">
        <v>3.7079953650057937E-2</v>
      </c>
      <c r="AF16" s="23">
        <v>7.270560190703218E-2</v>
      </c>
      <c r="AG16" s="23">
        <v>6.6452304394426578E-2</v>
      </c>
      <c r="AH16" s="23">
        <v>5.9267241379310345E-2</v>
      </c>
      <c r="AI16" s="23">
        <v>2.2457067371202115E-2</v>
      </c>
      <c r="AJ16" s="23">
        <v>5.8823529411764705E-3</v>
      </c>
      <c r="AO16" s="23">
        <v>9.768009768009768E-3</v>
      </c>
      <c r="AP16" s="23">
        <v>6.3660477453580902E-2</v>
      </c>
      <c r="AQ16" s="23">
        <v>8.0581241743725232E-2</v>
      </c>
      <c r="AR16" s="23">
        <v>7.24191063174114E-2</v>
      </c>
      <c r="AS16" s="23">
        <v>9.0729783037475351E-2</v>
      </c>
      <c r="AT16" s="23">
        <v>0.10104529616724739</v>
      </c>
      <c r="AU16" s="23">
        <v>6.3344818446859269E-2</v>
      </c>
      <c r="AV16" s="23">
        <v>231</v>
      </c>
      <c r="AZ16" s="23">
        <v>0.64935064935064934</v>
      </c>
      <c r="BA16" s="23">
        <v>0.8</v>
      </c>
      <c r="BB16" s="23">
        <v>0.82608695652173914</v>
      </c>
      <c r="BC16" s="23">
        <v>0.76190476190476186</v>
      </c>
      <c r="BD16" s="23">
        <v>0.75</v>
      </c>
      <c r="BE16" s="23">
        <v>0.55555555555555558</v>
      </c>
      <c r="BF16" s="23">
        <v>0.75668449197860965</v>
      </c>
      <c r="BI16" s="23">
        <v>8.1018518518518517E-2</v>
      </c>
      <c r="BJ16" s="23">
        <v>7.5231481481481483E-2</v>
      </c>
      <c r="BK16" s="23">
        <v>0.32291666666666669</v>
      </c>
      <c r="BL16" s="23">
        <v>0.52083333333333337</v>
      </c>
      <c r="BP16" s="23">
        <v>0.62449799196787148</v>
      </c>
      <c r="BQ16" s="23">
        <v>0.50276752767527677</v>
      </c>
      <c r="BR16" s="23">
        <v>0.72362869198312241</v>
      </c>
      <c r="BS16" s="23">
        <v>0.60453808752025928</v>
      </c>
      <c r="BT16" s="23">
        <v>0.59090909090909094</v>
      </c>
      <c r="BU16" s="23">
        <v>0.15584415584415584</v>
      </c>
      <c r="BY16" s="23">
        <v>0.52747252747252749</v>
      </c>
      <c r="BZ16" s="23">
        <v>0.70557029177718833</v>
      </c>
      <c r="CA16" s="23">
        <v>0.69220607661822986</v>
      </c>
      <c r="CB16" s="23">
        <v>0.6271186440677966</v>
      </c>
      <c r="CC16" s="23">
        <v>0.64694280078895461</v>
      </c>
      <c r="CD16" s="23">
        <v>0.59581881533101044</v>
      </c>
      <c r="CI16" s="23">
        <v>2.7734976887519261E-2</v>
      </c>
      <c r="CJ16" s="23">
        <v>0.22727272727272727</v>
      </c>
      <c r="CK16" s="23">
        <v>0.27777777777777779</v>
      </c>
      <c r="CL16" s="23">
        <v>0.36885245901639346</v>
      </c>
      <c r="CM16" s="23">
        <v>0.35585585585585583</v>
      </c>
      <c r="CN16" s="23">
        <v>0.33108108108108109</v>
      </c>
      <c r="CQ16" s="32"/>
      <c r="CR16" s="16"/>
      <c r="CS16" s="16">
        <v>2.3673883231833471E-4</v>
      </c>
      <c r="CT16" s="16">
        <v>1.4444456530550796E-2</v>
      </c>
      <c r="CU16" s="16">
        <v>3.8169235392748808E-2</v>
      </c>
      <c r="CV16" s="16">
        <v>4.5631548744332326E-2</v>
      </c>
      <c r="CW16" s="16">
        <v>5.9657098487111059E-2</v>
      </c>
      <c r="CX16" s="16">
        <v>3.0736658968240366E-2</v>
      </c>
    </row>
    <row r="17" spans="3:102" x14ac:dyDescent="0.25">
      <c r="C17" s="21">
        <v>36.082474226804123</v>
      </c>
      <c r="D17" s="21">
        <v>60.571428571428569</v>
      </c>
      <c r="E17" s="21">
        <v>56.625141562853905</v>
      </c>
      <c r="F17" s="21">
        <v>65.420560747663558</v>
      </c>
      <c r="G17" s="21">
        <v>15.277777777777779</v>
      </c>
      <c r="H17" s="21">
        <v>7.1839080459770113</v>
      </c>
      <c r="K17" s="23">
        <v>0</v>
      </c>
      <c r="L17" s="23">
        <v>6.2068965517241379</v>
      </c>
      <c r="M17" s="23">
        <v>10.704225352112676</v>
      </c>
      <c r="N17" s="23">
        <v>6.9767441860465116</v>
      </c>
      <c r="O17" s="23">
        <v>0</v>
      </c>
      <c r="P17" s="23">
        <v>21.59090909090909</v>
      </c>
      <c r="Q17" s="23">
        <v>18.75</v>
      </c>
      <c r="R17" s="23">
        <v>25</v>
      </c>
      <c r="V17" s="23">
        <v>0.18840000000000001</v>
      </c>
      <c r="W17" s="23">
        <v>0.22539999999999999</v>
      </c>
      <c r="X17" s="23">
        <v>0.39100000000000001</v>
      </c>
      <c r="Y17" s="23">
        <v>0.1196</v>
      </c>
      <c r="Z17" s="23">
        <v>2.7799999999999998E-2</v>
      </c>
      <c r="AA17" s="23">
        <v>4.7800000000000002E-2</v>
      </c>
      <c r="AE17" s="23">
        <v>3.711340206185567E-2</v>
      </c>
      <c r="AF17" s="23">
        <v>7.8857142857142862E-2</v>
      </c>
      <c r="AG17" s="23">
        <v>6.7950169875424682E-2</v>
      </c>
      <c r="AH17" s="23">
        <v>5.9579439252336448E-2</v>
      </c>
      <c r="AI17" s="23">
        <v>2.9166666666666667E-2</v>
      </c>
      <c r="AJ17" s="23">
        <v>2.8735632183908046E-3</v>
      </c>
      <c r="AO17" s="23">
        <v>1.6339869281045753E-2</v>
      </c>
      <c r="AP17" s="23">
        <v>6.2015503875968991E-2</v>
      </c>
      <c r="AQ17" s="23">
        <v>6.3202247191011238E-2</v>
      </c>
      <c r="AR17" s="23">
        <v>8.4828711256117462E-2</v>
      </c>
      <c r="AS17" s="23">
        <v>9.0909090909090912E-2</v>
      </c>
      <c r="AT17" s="23">
        <v>0.14893617021276595</v>
      </c>
      <c r="AU17" s="23">
        <v>6.5985860172820113E-2</v>
      </c>
      <c r="AV17" s="23">
        <v>239</v>
      </c>
      <c r="AZ17" s="23">
        <v>0.68918918918918914</v>
      </c>
      <c r="BA17" s="23">
        <v>0.75757575757575757</v>
      </c>
      <c r="BB17" s="23">
        <v>0.7078651685393258</v>
      </c>
      <c r="BC17" s="23">
        <v>0.68181818181818177</v>
      </c>
      <c r="BD17" s="23">
        <v>0.60606060606060608</v>
      </c>
      <c r="BE17" s="23">
        <v>0.8571428571428571</v>
      </c>
      <c r="BF17" s="23">
        <v>0.70652173913043481</v>
      </c>
      <c r="BI17" s="23">
        <v>6.2807881773399021E-2</v>
      </c>
      <c r="BJ17" s="23">
        <v>9.6059113300492605E-2</v>
      </c>
      <c r="BK17" s="23">
        <v>0.31650246305418717</v>
      </c>
      <c r="BL17" s="23">
        <v>0.52463054187192115</v>
      </c>
      <c r="BP17" s="23">
        <v>0.6284501061571125</v>
      </c>
      <c r="BQ17" s="23">
        <v>0.51907719609582958</v>
      </c>
      <c r="BR17" s="23">
        <v>0.7232736572890025</v>
      </c>
      <c r="BS17" s="23">
        <v>0.62374581939799334</v>
      </c>
      <c r="BT17" s="23">
        <v>0.64748201438848918</v>
      </c>
      <c r="BU17" s="23">
        <v>9.6234309623430964E-2</v>
      </c>
      <c r="BY17" s="23">
        <v>0.57734204793028321</v>
      </c>
      <c r="BZ17" s="23">
        <v>0.70671834625322993</v>
      </c>
      <c r="CA17" s="23">
        <v>0.6839887640449438</v>
      </c>
      <c r="CB17" s="23">
        <v>0.65252854812398042</v>
      </c>
      <c r="CC17" s="23">
        <v>0.61099365750528545</v>
      </c>
      <c r="CD17" s="23">
        <v>0.63525835866261393</v>
      </c>
      <c r="CI17" s="23">
        <v>3.2531824611032531E-2</v>
      </c>
      <c r="CJ17" s="23">
        <v>0.22500000000000001</v>
      </c>
      <c r="CK17" s="23">
        <v>0.29457364341085274</v>
      </c>
      <c r="CL17" s="23">
        <v>0.37394957983193278</v>
      </c>
      <c r="CM17" s="23">
        <v>0.375</v>
      </c>
      <c r="CN17" s="23">
        <v>0.4140127388535032</v>
      </c>
      <c r="CQ17" s="46"/>
      <c r="CR17" s="18"/>
      <c r="CS17" s="18">
        <v>3.6824703383343649E-2</v>
      </c>
      <c r="CT17" s="18">
        <v>6.8724980100331456E-2</v>
      </c>
      <c r="CU17" s="18">
        <v>7.2991376233767599E-2</v>
      </c>
      <c r="CV17" s="18">
        <v>5.8732131297203255E-2</v>
      </c>
      <c r="CW17" s="18">
        <v>2.2658403167946983E-2</v>
      </c>
      <c r="CX17" s="18">
        <v>2.6914178518779638E-3</v>
      </c>
    </row>
    <row r="18" spans="3:102" x14ac:dyDescent="0.25">
      <c r="C18" s="21">
        <v>34.437086092715234</v>
      </c>
      <c r="D18" s="21">
        <v>39.615846338535412</v>
      </c>
      <c r="E18" s="21">
        <v>60.667340748230536</v>
      </c>
      <c r="F18" s="21">
        <v>62.753036437246962</v>
      </c>
      <c r="G18" s="21">
        <v>21.656050955414013</v>
      </c>
      <c r="H18" s="21">
        <v>10.76923076923077</v>
      </c>
      <c r="K18" s="23">
        <v>0</v>
      </c>
      <c r="L18" s="23">
        <v>13.333333333333334</v>
      </c>
      <c r="M18" s="23">
        <v>8.9020771513353125</v>
      </c>
      <c r="N18" s="23">
        <v>10.294117647058822</v>
      </c>
      <c r="O18" s="23">
        <v>0</v>
      </c>
      <c r="P18" s="23">
        <v>21.551724137931032</v>
      </c>
      <c r="Q18" s="23">
        <v>23.484848484848484</v>
      </c>
      <c r="R18" s="23">
        <v>27.118644067796609</v>
      </c>
      <c r="V18" s="23">
        <v>0.20499999999999999</v>
      </c>
      <c r="W18" s="23">
        <v>0.2</v>
      </c>
      <c r="X18" s="23">
        <v>0.38440000000000002</v>
      </c>
      <c r="Y18" s="23">
        <v>0.12959999999999999</v>
      </c>
      <c r="Z18" s="23">
        <v>3.1399999999999997E-2</v>
      </c>
      <c r="AA18" s="23">
        <v>4.9599999999999998E-2</v>
      </c>
      <c r="AE18" s="23">
        <v>4.6357615894039736E-2</v>
      </c>
      <c r="AF18" s="23">
        <v>6.8427370948379349E-2</v>
      </c>
      <c r="AG18" s="23">
        <v>6.9767441860465115E-2</v>
      </c>
      <c r="AH18" s="23">
        <v>6.0728744939271252E-2</v>
      </c>
      <c r="AI18" s="23">
        <v>3.3121019108280254E-2</v>
      </c>
      <c r="AJ18" s="23">
        <v>1.5384615384615385E-3</v>
      </c>
      <c r="AO18" s="23">
        <v>2.1067415730337078E-2</v>
      </c>
      <c r="AP18" s="23">
        <v>4.429530201342282E-2</v>
      </c>
      <c r="AQ18" s="23">
        <v>7.0370370370370375E-2</v>
      </c>
      <c r="AR18" s="23">
        <v>0.10101010101010101</v>
      </c>
      <c r="AS18" s="23">
        <v>0.10266940451745379</v>
      </c>
      <c r="AT18" s="23">
        <v>9.6428571428571433E-2</v>
      </c>
      <c r="AU18" s="23">
        <v>6.7614703514891336E-2</v>
      </c>
      <c r="AV18" s="23">
        <v>248</v>
      </c>
      <c r="AZ18" s="23">
        <v>0.77419354838709675</v>
      </c>
      <c r="BA18" s="23">
        <v>0.85057471264367812</v>
      </c>
      <c r="BB18" s="23">
        <v>0.81052631578947365</v>
      </c>
      <c r="BC18" s="23">
        <v>0.73493975903614461</v>
      </c>
      <c r="BD18" s="23">
        <v>0.68571428571428572</v>
      </c>
      <c r="BE18" s="23">
        <v>0.5</v>
      </c>
      <c r="BF18" s="23">
        <v>0.78142076502732238</v>
      </c>
      <c r="BI18" s="23">
        <v>0.10330578512396695</v>
      </c>
      <c r="BJ18" s="23">
        <v>0.13360881542699724</v>
      </c>
      <c r="BK18" s="23">
        <v>0.34848484848484851</v>
      </c>
      <c r="BL18" s="23">
        <v>0.41460055096418735</v>
      </c>
      <c r="BP18" s="23">
        <v>0.62439024390243902</v>
      </c>
      <c r="BQ18" s="23">
        <v>0.497</v>
      </c>
      <c r="BR18" s="23">
        <v>0.7289281997918835</v>
      </c>
      <c r="BS18" s="23">
        <v>0.63734567901234573</v>
      </c>
      <c r="BT18" s="23">
        <v>0.64331210191082799</v>
      </c>
      <c r="BU18" s="23">
        <v>0.14919354838709678</v>
      </c>
      <c r="BY18" s="23">
        <v>0.5337078651685393</v>
      </c>
      <c r="BZ18" s="23">
        <v>0.68859060402684569</v>
      </c>
      <c r="CA18" s="23">
        <v>0.70493827160493827</v>
      </c>
      <c r="CB18" s="23">
        <v>0.65800865800865804</v>
      </c>
      <c r="CC18" s="23">
        <v>0.65092402464065713</v>
      </c>
      <c r="CD18" s="23">
        <v>0.625</v>
      </c>
      <c r="CI18" s="23">
        <v>4.8042704626334518E-2</v>
      </c>
      <c r="CJ18" s="23">
        <v>0.17405063291139242</v>
      </c>
      <c r="CK18" s="23">
        <v>0.27719298245614032</v>
      </c>
      <c r="CL18" s="23">
        <v>0.3719298245614035</v>
      </c>
      <c r="CM18" s="23">
        <v>0.38755980861244022</v>
      </c>
      <c r="CN18" s="23">
        <v>0.35135135135135137</v>
      </c>
    </row>
    <row r="19" spans="3:102" x14ac:dyDescent="0.25">
      <c r="C19" s="21">
        <v>37.639877924720246</v>
      </c>
      <c r="D19" s="21">
        <v>58.603491271820452</v>
      </c>
      <c r="E19" s="21">
        <v>57.810578105781055</v>
      </c>
      <c r="F19" s="21">
        <v>64.965197215777266</v>
      </c>
      <c r="G19" s="21">
        <v>33.163265306122447</v>
      </c>
      <c r="H19" s="21">
        <v>3.9682539682539684</v>
      </c>
      <c r="K19" s="23">
        <v>0</v>
      </c>
      <c r="L19" s="23">
        <v>9.0322580645161281</v>
      </c>
      <c r="M19" s="23">
        <v>12.463768115942029</v>
      </c>
      <c r="N19" s="23">
        <v>14.285714285714285</v>
      </c>
      <c r="O19" s="23">
        <v>0</v>
      </c>
      <c r="P19" s="23">
        <v>20</v>
      </c>
      <c r="Q19" s="23">
        <v>31.578947368421051</v>
      </c>
      <c r="R19" s="23">
        <v>30.508474576271187</v>
      </c>
      <c r="V19" s="23">
        <v>0.20280000000000001</v>
      </c>
      <c r="W19" s="23">
        <v>0.23019999999999999</v>
      </c>
      <c r="X19" s="23">
        <v>0.36780000000000002</v>
      </c>
      <c r="Y19" s="23">
        <v>0.11600000000000001</v>
      </c>
      <c r="Z19" s="23">
        <v>3.4799999999999998E-2</v>
      </c>
      <c r="AA19" s="23">
        <v>4.8399999999999999E-2</v>
      </c>
      <c r="AE19" s="23">
        <v>3.1536113936927769E-2</v>
      </c>
      <c r="AF19" s="23">
        <v>7.7306733167082295E-2</v>
      </c>
      <c r="AG19" s="23">
        <v>9.1020910209102093E-2</v>
      </c>
      <c r="AH19" s="23">
        <v>5.6844547563805102E-2</v>
      </c>
      <c r="AI19" s="23">
        <v>2.9336734693877552E-2</v>
      </c>
      <c r="AJ19" s="23">
        <v>3.968253968253968E-3</v>
      </c>
      <c r="AO19" s="23">
        <v>1.5957446808510637E-2</v>
      </c>
      <c r="AP19" s="23">
        <v>5.1428571428571428E-2</v>
      </c>
      <c r="AQ19" s="23">
        <v>6.8535825545171333E-2</v>
      </c>
      <c r="AR19" s="23">
        <v>6.879194630872483E-2</v>
      </c>
      <c r="AS19" s="23">
        <v>0.10576923076923077</v>
      </c>
      <c r="AT19" s="23">
        <v>0.13872832369942195</v>
      </c>
      <c r="AU19" s="23">
        <v>6.3835470085470081E-2</v>
      </c>
      <c r="AV19" s="23">
        <v>242</v>
      </c>
      <c r="AZ19" s="23">
        <v>0.71604938271604934</v>
      </c>
      <c r="BA19" s="23">
        <v>0.80412371134020622</v>
      </c>
      <c r="BB19" s="23">
        <v>0.67391304347826086</v>
      </c>
      <c r="BC19" s="23">
        <v>0.73493975903614461</v>
      </c>
      <c r="BD19" s="23">
        <v>0.76470588235294112</v>
      </c>
      <c r="BE19" s="23">
        <v>0.44444444444444442</v>
      </c>
      <c r="BF19" s="23">
        <v>0.72979797979797978</v>
      </c>
      <c r="BI19" s="23">
        <v>7.3885350318471335E-2</v>
      </c>
      <c r="BJ19" s="23">
        <v>0.10191082802547771</v>
      </c>
      <c r="BK19" s="23">
        <v>0.3834394904458599</v>
      </c>
      <c r="BL19" s="23">
        <v>0.4407643312101911</v>
      </c>
      <c r="BP19" s="23">
        <v>0.63806706114398426</v>
      </c>
      <c r="BQ19" s="23">
        <v>0.5195482189400521</v>
      </c>
      <c r="BR19" s="23">
        <v>0.7264817835780315</v>
      </c>
      <c r="BS19" s="23">
        <v>0.6103448275862069</v>
      </c>
      <c r="BT19" s="23">
        <v>0.5977011494252874</v>
      </c>
      <c r="BU19" s="23">
        <v>0.17355371900826447</v>
      </c>
      <c r="BY19" s="23">
        <v>0.53617021276595744</v>
      </c>
      <c r="BZ19" s="23">
        <v>0.70857142857142852</v>
      </c>
      <c r="CA19" s="23">
        <v>0.68535825545171336</v>
      </c>
      <c r="CB19" s="23">
        <v>0.67953020134228193</v>
      </c>
      <c r="CC19" s="23">
        <v>0.61730769230769234</v>
      </c>
      <c r="CD19" s="23">
        <v>0.65317919075144504</v>
      </c>
      <c r="CI19" s="23">
        <v>3.1704095112285335E-2</v>
      </c>
      <c r="CJ19" s="23">
        <v>0.19580419580419581</v>
      </c>
      <c r="CK19" s="23">
        <v>0.31739130434782609</v>
      </c>
      <c r="CL19" s="23">
        <v>0.36792452830188677</v>
      </c>
      <c r="CM19" s="23">
        <v>0.39754098360655737</v>
      </c>
      <c r="CN19" s="23">
        <v>0.35795454545454547</v>
      </c>
    </row>
    <row r="20" spans="3:102" x14ac:dyDescent="0.25">
      <c r="C20" s="21">
        <v>40.091638029782359</v>
      </c>
      <c r="D20" s="21">
        <v>52.391799544419136</v>
      </c>
      <c r="E20" s="21">
        <v>73.63927427961579</v>
      </c>
      <c r="F20" s="21">
        <v>61.269146608315097</v>
      </c>
      <c r="G20" s="21">
        <v>37.227214377406931</v>
      </c>
      <c r="H20" s="21">
        <v>4.8465266558966071</v>
      </c>
      <c r="K20" s="23">
        <v>0</v>
      </c>
      <c r="L20" s="23">
        <v>6.7073170731707323</v>
      </c>
      <c r="M20" s="23">
        <v>10.082872928176796</v>
      </c>
      <c r="N20" s="23">
        <v>16.666666666666664</v>
      </c>
      <c r="O20" s="23">
        <v>0</v>
      </c>
      <c r="P20" s="23">
        <v>20.224719101123593</v>
      </c>
      <c r="Q20" s="23">
        <v>25.190839694656486</v>
      </c>
      <c r="R20" s="23">
        <v>15.789473684210526</v>
      </c>
      <c r="V20" s="23">
        <v>0.19700000000000001</v>
      </c>
      <c r="W20" s="23">
        <v>0.21179999999999999</v>
      </c>
      <c r="X20" s="23">
        <v>0.39579999999999999</v>
      </c>
      <c r="Y20" s="23">
        <v>0.1212</v>
      </c>
      <c r="Z20" s="23">
        <v>2.86E-2</v>
      </c>
      <c r="AA20" s="23">
        <v>4.5600000000000002E-2</v>
      </c>
      <c r="AE20" s="23">
        <v>3.4364261168384883E-2</v>
      </c>
      <c r="AF20" s="23">
        <v>6.2642369020501146E-2</v>
      </c>
      <c r="AG20" s="23">
        <v>7.3639274279615793E-2</v>
      </c>
      <c r="AH20" s="23">
        <v>5.5798687089715533E-2</v>
      </c>
      <c r="AI20" s="23">
        <v>2.8241335044929396E-2</v>
      </c>
      <c r="AJ20" s="23">
        <v>1.6155088852988692E-3</v>
      </c>
      <c r="AO20" s="23">
        <v>1.9161676646706587E-2</v>
      </c>
      <c r="AP20" s="23">
        <v>6.480304955527319E-2</v>
      </c>
      <c r="AQ20" s="23">
        <v>7.1614583333333329E-2</v>
      </c>
      <c r="AR20" s="23">
        <v>8.603896103896104E-2</v>
      </c>
      <c r="AS20" s="23">
        <v>6.7829457364341081E-2</v>
      </c>
      <c r="AT20" s="23">
        <v>0.15094339622641509</v>
      </c>
      <c r="AU20" s="23">
        <v>6.6015315553208345E-2</v>
      </c>
      <c r="AV20" s="23">
        <v>228</v>
      </c>
      <c r="AZ20" s="23">
        <v>0.67088607594936711</v>
      </c>
      <c r="BA20" s="23">
        <v>0.70731707317073167</v>
      </c>
      <c r="BB20" s="23">
        <v>0.78431372549019607</v>
      </c>
      <c r="BC20" s="23">
        <v>0.72839506172839508</v>
      </c>
      <c r="BD20" s="23">
        <v>0.66666666666666663</v>
      </c>
      <c r="BE20" s="23">
        <v>0.33333333333333331</v>
      </c>
      <c r="BF20" s="23">
        <v>0.71578947368421053</v>
      </c>
      <c r="BI20" s="23">
        <v>0.1127129750982962</v>
      </c>
      <c r="BJ20" s="23">
        <v>9.1743119266055051E-2</v>
      </c>
      <c r="BK20" s="23">
        <v>0.32372214941022281</v>
      </c>
      <c r="BL20" s="23">
        <v>0.47182175622542594</v>
      </c>
      <c r="BP20" s="23">
        <v>0.62639593908629443</v>
      </c>
      <c r="BQ20" s="23">
        <v>0.48725212464589235</v>
      </c>
      <c r="BR20" s="23">
        <v>0.71147043961596768</v>
      </c>
      <c r="BS20" s="23">
        <v>0.6270627062706271</v>
      </c>
      <c r="BT20" s="23">
        <v>0.6223776223776224</v>
      </c>
      <c r="BU20" s="23">
        <v>0.17982456140350878</v>
      </c>
      <c r="BY20" s="23">
        <v>0.52934131736526946</v>
      </c>
      <c r="BZ20" s="23">
        <v>0.67090216010165182</v>
      </c>
      <c r="CA20" s="23">
        <v>0.69270833333333337</v>
      </c>
      <c r="CB20" s="23">
        <v>0.68019480519480524</v>
      </c>
      <c r="CC20" s="23">
        <v>0.59302325581395354</v>
      </c>
      <c r="CD20" s="23">
        <v>0.62641509433962261</v>
      </c>
      <c r="CI20" s="23">
        <v>3.3536585365853661E-2</v>
      </c>
      <c r="CJ20" s="23">
        <v>0.26182965299684541</v>
      </c>
      <c r="CK20" s="23">
        <v>0.3037037037037037</v>
      </c>
      <c r="CL20" s="23">
        <v>0.33333333333333331</v>
      </c>
      <c r="CM20" s="23">
        <v>0.41414141414141414</v>
      </c>
      <c r="CN20" s="23">
        <v>0.37692307692307692</v>
      </c>
    </row>
    <row r="21" spans="3:102" x14ac:dyDescent="0.25">
      <c r="C21" s="21">
        <v>36.405005688282138</v>
      </c>
      <c r="D21" s="21">
        <v>52.503052503052501</v>
      </c>
      <c r="E21" s="21">
        <v>67.581837381203798</v>
      </c>
      <c r="F21" s="21">
        <v>66.742081447963798</v>
      </c>
      <c r="G21" s="21">
        <v>22.309711286089239</v>
      </c>
      <c r="H21" s="21">
        <v>7.0521861777150914</v>
      </c>
      <c r="K21" s="23">
        <v>0</v>
      </c>
      <c r="L21" s="23">
        <v>6.3380281690140841</v>
      </c>
      <c r="M21" s="23">
        <v>9.585121602288984</v>
      </c>
      <c r="N21" s="23">
        <v>16.363636363636363</v>
      </c>
      <c r="O21" s="23">
        <v>0</v>
      </c>
      <c r="P21" s="23">
        <v>17.171717171717169</v>
      </c>
      <c r="Q21" s="23">
        <v>22.400000000000002</v>
      </c>
      <c r="R21" s="23">
        <v>15.517241379310345</v>
      </c>
      <c r="V21" s="23">
        <v>0.20519999999999999</v>
      </c>
      <c r="W21" s="23">
        <v>0.2064</v>
      </c>
      <c r="X21" s="23">
        <v>0.38279999999999997</v>
      </c>
      <c r="Y21" s="23">
        <v>0.12920000000000001</v>
      </c>
      <c r="Z21" s="23">
        <v>0.03</v>
      </c>
      <c r="AA21" s="23">
        <v>4.6399999999999997E-2</v>
      </c>
      <c r="AE21" s="23">
        <v>3.6405005688282137E-2</v>
      </c>
      <c r="AF21" s="23">
        <v>7.8144078144078144E-2</v>
      </c>
      <c r="AG21" s="23">
        <v>7.4973600844772961E-2</v>
      </c>
      <c r="AH21" s="23">
        <v>5.2036199095022627E-2</v>
      </c>
      <c r="AI21" s="23">
        <v>2.4934383202099737E-2</v>
      </c>
      <c r="AJ21" s="23">
        <v>0</v>
      </c>
      <c r="AO21" s="23">
        <v>1.6766467065868262E-2</v>
      </c>
      <c r="AP21" s="23">
        <v>5.5858310626702996E-2</v>
      </c>
      <c r="AQ21" s="23">
        <v>7.6719576719576715E-2</v>
      </c>
      <c r="AR21" s="23">
        <v>9.8846787479406922E-2</v>
      </c>
      <c r="AS21" s="23">
        <v>0.10766045548654245</v>
      </c>
      <c r="AT21" s="23">
        <v>0.10397553516819572</v>
      </c>
      <c r="AU21" s="23">
        <v>6.9214323890967391E-2</v>
      </c>
      <c r="AV21" s="23">
        <v>232</v>
      </c>
      <c r="AZ21" s="23">
        <v>0.72131147540983609</v>
      </c>
      <c r="BA21" s="23">
        <v>0.83116883116883122</v>
      </c>
      <c r="BB21" s="23">
        <v>0.75268817204301075</v>
      </c>
      <c r="BC21" s="23">
        <v>0.70967741935483875</v>
      </c>
      <c r="BD21" s="23">
        <v>0.65517241379310343</v>
      </c>
      <c r="BE21" s="23">
        <v>0.5</v>
      </c>
      <c r="BF21" s="23">
        <v>0.74390243902439024</v>
      </c>
      <c r="BI21" s="23">
        <v>0.11958146487294469</v>
      </c>
      <c r="BJ21" s="23">
        <v>0.11061285500747384</v>
      </c>
      <c r="BK21" s="23">
        <v>0.28998505231689087</v>
      </c>
      <c r="BL21" s="23">
        <v>0.47982062780269058</v>
      </c>
      <c r="BP21" s="23">
        <v>0.64522417153996103</v>
      </c>
      <c r="BQ21" s="23">
        <v>0.50775193798449614</v>
      </c>
      <c r="BR21" s="23">
        <v>0.71264367816091956</v>
      </c>
      <c r="BS21" s="23">
        <v>0.59287925696594423</v>
      </c>
      <c r="BT21" s="23">
        <v>0.67333333333333334</v>
      </c>
      <c r="BU21" s="23">
        <v>0.1206896551724138</v>
      </c>
      <c r="BY21" s="23">
        <v>0.53892215568862278</v>
      </c>
      <c r="BZ21" s="23">
        <v>0.66212534059945505</v>
      </c>
      <c r="CA21" s="23">
        <v>0.68386243386243384</v>
      </c>
      <c r="CB21" s="23">
        <v>0.67215815485996711</v>
      </c>
      <c r="CC21" s="23">
        <v>0.63975155279503104</v>
      </c>
      <c r="CD21" s="23">
        <v>0.61773700305810397</v>
      </c>
      <c r="CI21" s="23">
        <v>4.3613707165109032E-2</v>
      </c>
      <c r="CJ21" s="23">
        <v>0.2119205298013245</v>
      </c>
      <c r="CK21" s="23">
        <v>0.30604982206405695</v>
      </c>
      <c r="CL21" s="23">
        <v>0.4107142857142857</v>
      </c>
      <c r="CM21" s="23">
        <v>0.41095890410958902</v>
      </c>
      <c r="CN21" s="23">
        <v>0.34375</v>
      </c>
    </row>
    <row r="22" spans="3:102" x14ac:dyDescent="0.25">
      <c r="C22" s="21">
        <v>31.833150384193193</v>
      </c>
      <c r="D22" s="21">
        <v>46.762589928057551</v>
      </c>
      <c r="E22" s="21">
        <v>72.302558398220242</v>
      </c>
      <c r="F22" s="21">
        <v>51.779935275080909</v>
      </c>
      <c r="G22" s="21">
        <v>11.842105263157896</v>
      </c>
      <c r="H22" s="21">
        <v>1.4947683109118086</v>
      </c>
      <c r="K22" s="23">
        <v>0</v>
      </c>
      <c r="L22" s="23">
        <v>5.3691275167785237</v>
      </c>
      <c r="M22" s="23">
        <v>10.237388724035608</v>
      </c>
      <c r="N22" s="23">
        <v>8.5106382978723403</v>
      </c>
      <c r="O22" s="23">
        <v>0.2364066193853428</v>
      </c>
      <c r="P22" s="23">
        <v>24.188790560471976</v>
      </c>
      <c r="Q22" s="23">
        <v>26.190476190476193</v>
      </c>
      <c r="R22" s="23">
        <v>14.285714285714285</v>
      </c>
      <c r="V22" s="23">
        <v>0.2006</v>
      </c>
      <c r="W22" s="23">
        <v>0.22720000000000001</v>
      </c>
      <c r="X22" s="23">
        <v>0.37680000000000002</v>
      </c>
      <c r="Y22" s="23">
        <v>0.1186</v>
      </c>
      <c r="Z22" s="23">
        <v>2.9399999999999999E-2</v>
      </c>
      <c r="AA22" s="23">
        <v>4.7399999999999998E-2</v>
      </c>
      <c r="AE22" s="23">
        <v>4.0614709110867182E-2</v>
      </c>
      <c r="AF22" s="23">
        <v>6.9544364508393283E-2</v>
      </c>
      <c r="AG22" s="23">
        <v>7.1190211345939933E-2</v>
      </c>
      <c r="AH22" s="23">
        <v>6.0409924487594392E-2</v>
      </c>
      <c r="AI22" s="23">
        <v>2.5000000000000001E-2</v>
      </c>
      <c r="AJ22" s="23">
        <v>4.4843049327354259E-3</v>
      </c>
      <c r="AO22" s="23">
        <v>1.7361111111111112E-2</v>
      </c>
      <c r="AP22" s="23">
        <v>3.7234042553191488E-2</v>
      </c>
      <c r="AQ22" s="23">
        <v>8.7136929460580909E-2</v>
      </c>
      <c r="AR22" s="23">
        <v>6.5749235474006115E-2</v>
      </c>
      <c r="AS22" s="23">
        <v>9.9576271186440676E-2</v>
      </c>
      <c r="AT22" s="23">
        <v>9.8305084745762716E-2</v>
      </c>
      <c r="AU22" s="23">
        <v>5.9840425531914897E-2</v>
      </c>
      <c r="AV22" s="23">
        <v>237</v>
      </c>
      <c r="AZ22" s="23">
        <v>0.76923076923076927</v>
      </c>
      <c r="BA22" s="23">
        <v>0.76249999999999996</v>
      </c>
      <c r="BB22" s="23">
        <v>0.76666666666666672</v>
      </c>
      <c r="BC22" s="23">
        <v>0.71590909090909094</v>
      </c>
      <c r="BD22" s="23">
        <v>0.66666666666666663</v>
      </c>
      <c r="BE22" s="23">
        <v>0.4</v>
      </c>
      <c r="BF22" s="23">
        <v>0.74184782608695654</v>
      </c>
      <c r="BI22" s="23">
        <v>7.0080862533692723E-2</v>
      </c>
      <c r="BJ22" s="23">
        <v>9.8382749326145547E-2</v>
      </c>
      <c r="BK22" s="23">
        <v>0.36657681940700809</v>
      </c>
      <c r="BL22" s="23">
        <v>0.46495956873315364</v>
      </c>
      <c r="BP22" s="23">
        <v>0.60917248255234302</v>
      </c>
      <c r="BQ22" s="23">
        <v>0.50176056338028174</v>
      </c>
      <c r="BR22" s="23">
        <v>0.72611464968152861</v>
      </c>
      <c r="BS22" s="23">
        <v>0.62057335581787521</v>
      </c>
      <c r="BT22" s="23">
        <v>0.59863945578231292</v>
      </c>
      <c r="BU22" s="23">
        <v>0.18143459915611815</v>
      </c>
      <c r="BY22" s="23">
        <v>0.54976851851851849</v>
      </c>
      <c r="BZ22" s="23">
        <v>0.69281914893617025</v>
      </c>
      <c r="CA22" s="23">
        <v>0.69847856154910093</v>
      </c>
      <c r="CB22" s="23">
        <v>0.64678899082568808</v>
      </c>
      <c r="CC22" s="23">
        <v>0.62076271186440679</v>
      </c>
      <c r="CD22" s="23">
        <v>0.6</v>
      </c>
      <c r="CI22" s="23">
        <v>3.8748137108792845E-2</v>
      </c>
      <c r="CJ22" s="23">
        <v>0.17096774193548386</v>
      </c>
      <c r="CK22" s="23">
        <v>0.31985294117647056</v>
      </c>
      <c r="CL22" s="23">
        <v>0.33198380566801622</v>
      </c>
      <c r="CM22" s="23">
        <v>0.37850467289719625</v>
      </c>
      <c r="CN22" s="23">
        <v>0.2839506172839506</v>
      </c>
    </row>
    <row r="23" spans="3:102" x14ac:dyDescent="0.25">
      <c r="C23" s="21">
        <v>39.430449069003288</v>
      </c>
      <c r="D23" s="21">
        <v>69.135802469135797</v>
      </c>
      <c r="E23" s="21">
        <v>71.505958829902497</v>
      </c>
      <c r="F23" s="21">
        <v>57.050592034445643</v>
      </c>
      <c r="G23" s="21">
        <v>34.153005464480877</v>
      </c>
      <c r="H23" s="21">
        <v>8.6580086580086579</v>
      </c>
      <c r="K23" s="23">
        <v>0</v>
      </c>
      <c r="L23" s="23">
        <v>5.2287581699346406</v>
      </c>
      <c r="M23" s="23">
        <v>11.571428571428571</v>
      </c>
      <c r="N23" s="23">
        <v>12.727272727272727</v>
      </c>
      <c r="O23" s="23">
        <v>0</v>
      </c>
      <c r="P23" s="23">
        <v>21.276595744680851</v>
      </c>
      <c r="Q23" s="23">
        <v>28.448275862068968</v>
      </c>
      <c r="R23" s="23">
        <v>18.604651162790699</v>
      </c>
      <c r="V23" s="23">
        <v>0.2036</v>
      </c>
      <c r="W23" s="23">
        <v>0.22159999999999999</v>
      </c>
      <c r="X23" s="23">
        <v>0.37140000000000001</v>
      </c>
      <c r="Y23" s="23">
        <v>0.13</v>
      </c>
      <c r="Z23" s="23">
        <v>3.1199999999999999E-2</v>
      </c>
      <c r="AA23" s="23">
        <v>4.2200000000000001E-2</v>
      </c>
      <c r="AE23" s="23">
        <v>3.3953997809419496E-2</v>
      </c>
      <c r="AF23" s="23">
        <v>6.9135802469135796E-2</v>
      </c>
      <c r="AG23" s="23">
        <v>5.9588299024918745E-2</v>
      </c>
      <c r="AH23" s="23">
        <v>5.7050592034445638E-2</v>
      </c>
      <c r="AI23" s="23">
        <v>1.912568306010929E-2</v>
      </c>
      <c r="AJ23" s="23">
        <v>2.886002886002886E-3</v>
      </c>
      <c r="AO23" s="23">
        <v>1.1467889908256881E-2</v>
      </c>
      <c r="AP23" s="23">
        <v>6.584362139917696E-2</v>
      </c>
      <c r="AQ23" s="23">
        <v>8.632138114209828E-2</v>
      </c>
      <c r="AR23" s="23">
        <v>0.10365853658536585</v>
      </c>
      <c r="AS23" s="23">
        <v>8.5653104925053528E-2</v>
      </c>
      <c r="AT23" s="23">
        <v>0.10544217687074831</v>
      </c>
      <c r="AU23" s="23">
        <v>6.9477592150623171E-2</v>
      </c>
      <c r="AV23" s="23">
        <v>211</v>
      </c>
      <c r="AZ23" s="23">
        <v>0.65333333333333332</v>
      </c>
      <c r="BA23" s="23">
        <v>0.8125</v>
      </c>
      <c r="BB23" s="23">
        <v>0.73170731707317072</v>
      </c>
      <c r="BC23" s="23">
        <v>0.76249999999999996</v>
      </c>
      <c r="BD23" s="23">
        <v>0.6</v>
      </c>
      <c r="BE23" s="23">
        <v>0.7142857142857143</v>
      </c>
      <c r="BF23" s="23">
        <v>0.7306590257879656</v>
      </c>
      <c r="BI23" s="23">
        <v>5.7971014492753624E-2</v>
      </c>
      <c r="BJ23" s="23">
        <v>0.10540184453227931</v>
      </c>
      <c r="BK23" s="23">
        <v>0.33860342555994732</v>
      </c>
      <c r="BL23" s="23">
        <v>0.49802371541501977</v>
      </c>
      <c r="BP23" s="23">
        <v>0.6198428290766208</v>
      </c>
      <c r="BQ23" s="23">
        <v>0.48285198555956677</v>
      </c>
      <c r="BR23" s="23">
        <v>0.71674744211093167</v>
      </c>
      <c r="BS23" s="23">
        <v>0.63692307692307693</v>
      </c>
      <c r="BT23" s="23">
        <v>0.60897435897435892</v>
      </c>
      <c r="BU23" s="23">
        <v>0.16587677725118483</v>
      </c>
      <c r="BY23" s="23">
        <v>0.51376146788990829</v>
      </c>
      <c r="BZ23" s="23">
        <v>0.68175582990397809</v>
      </c>
      <c r="CA23" s="23">
        <v>0.68658698539176621</v>
      </c>
      <c r="CB23" s="23">
        <v>0.67682926829268297</v>
      </c>
      <c r="CC23" s="23">
        <v>0.61027837259100648</v>
      </c>
      <c r="CD23" s="23">
        <v>0.62585034013605445</v>
      </c>
      <c r="CI23" s="23">
        <v>3.1339031339031341E-2</v>
      </c>
      <c r="CJ23" s="23">
        <v>0.2347266881028939</v>
      </c>
      <c r="CK23" s="23">
        <v>0.30526315789473685</v>
      </c>
      <c r="CL23" s="23">
        <v>0.38931297709923662</v>
      </c>
      <c r="CM23" s="23">
        <v>0.31904761904761902</v>
      </c>
      <c r="CN23" s="23">
        <v>0.30555555555555558</v>
      </c>
    </row>
    <row r="24" spans="3:102" x14ac:dyDescent="0.25">
      <c r="C24" s="21">
        <v>45.828437132784956</v>
      </c>
      <c r="D24" s="21">
        <v>63.364055299539167</v>
      </c>
      <c r="E24" s="21">
        <v>62.431544359255206</v>
      </c>
      <c r="F24" s="21">
        <v>64.699205448354149</v>
      </c>
      <c r="G24" s="21">
        <v>31.525851197982345</v>
      </c>
      <c r="H24" s="21">
        <v>0</v>
      </c>
      <c r="K24" s="23">
        <v>0</v>
      </c>
      <c r="L24" s="23">
        <v>4.7945205479452051</v>
      </c>
      <c r="M24" s="23">
        <v>12.482468443197755</v>
      </c>
      <c r="N24" s="23">
        <v>12.280701754385964</v>
      </c>
      <c r="O24" s="23">
        <v>0.24038461538461539</v>
      </c>
      <c r="P24" s="23">
        <v>21.408450704225352</v>
      </c>
      <c r="Q24" s="23">
        <v>28.125</v>
      </c>
      <c r="R24" s="23">
        <v>17.307692307692307</v>
      </c>
      <c r="V24" s="23">
        <v>0.2054</v>
      </c>
      <c r="W24" s="23">
        <v>0.2152</v>
      </c>
      <c r="X24" s="23">
        <v>0.38919999999999999</v>
      </c>
      <c r="Y24" s="23">
        <v>0.1114</v>
      </c>
      <c r="Z24" s="23">
        <v>3.32E-2</v>
      </c>
      <c r="AA24" s="23">
        <v>4.5600000000000002E-2</v>
      </c>
      <c r="AE24" s="23">
        <v>4.1128084606345476E-2</v>
      </c>
      <c r="AF24" s="23">
        <v>5.414746543778802E-2</v>
      </c>
      <c r="AG24" s="23">
        <v>7.6670317634173049E-2</v>
      </c>
      <c r="AH24" s="23">
        <v>6.0158910329171394E-2</v>
      </c>
      <c r="AI24" s="23">
        <v>2.269861286254729E-2</v>
      </c>
      <c r="AJ24" s="23">
        <v>7.2046109510086453E-3</v>
      </c>
      <c r="AO24" s="23">
        <v>1.2376237623762377E-2</v>
      </c>
      <c r="AP24" s="23">
        <v>5.1347881899871634E-2</v>
      </c>
      <c r="AQ24" s="23">
        <v>7.6177285318559551E-2</v>
      </c>
      <c r="AR24" s="23">
        <v>7.5562700964630219E-2</v>
      </c>
      <c r="AS24" s="23">
        <v>9.393346379647749E-2</v>
      </c>
      <c r="AT24" s="23">
        <v>0.11221122112211221</v>
      </c>
      <c r="AU24" s="23">
        <v>6.2483311081441922E-2</v>
      </c>
      <c r="AV24" s="23">
        <v>228</v>
      </c>
      <c r="AZ24" s="23">
        <v>0.72222222222222221</v>
      </c>
      <c r="BA24" s="23">
        <v>0.65591397849462363</v>
      </c>
      <c r="BB24" s="23">
        <v>0.74117647058823533</v>
      </c>
      <c r="BC24" s="23">
        <v>0.75641025641025639</v>
      </c>
      <c r="BD24" s="23">
        <v>0.75</v>
      </c>
      <c r="BE24" s="23">
        <v>0.5</v>
      </c>
      <c r="BF24" s="23">
        <v>0.71502590673575128</v>
      </c>
      <c r="BI24" s="23">
        <v>7.926829268292683E-2</v>
      </c>
      <c r="BJ24" s="23">
        <v>9.6341463414634149E-2</v>
      </c>
      <c r="BK24" s="23">
        <v>0.29756097560975608</v>
      </c>
      <c r="BL24" s="23">
        <v>0.52682926829268295</v>
      </c>
      <c r="BP24" s="23">
        <v>0.63485881207400197</v>
      </c>
      <c r="BQ24" s="23">
        <v>0.54646840148698883</v>
      </c>
      <c r="BR24" s="23">
        <v>0.73329907502569369</v>
      </c>
      <c r="BS24" s="23">
        <v>0.66068222621184924</v>
      </c>
      <c r="BT24" s="23">
        <v>0.63855421686746983</v>
      </c>
      <c r="BU24" s="23">
        <v>0.17982456140350878</v>
      </c>
      <c r="BY24" s="23">
        <v>0.57301980198019797</v>
      </c>
      <c r="BZ24" s="23">
        <v>0.70731707317073167</v>
      </c>
      <c r="CA24" s="23">
        <v>0.70083102493074789</v>
      </c>
      <c r="CB24" s="23">
        <v>0.67363344051446949</v>
      </c>
      <c r="CC24" s="23">
        <v>0.69080234833659493</v>
      </c>
      <c r="CD24" s="23">
        <v>0.65016501650165015</v>
      </c>
      <c r="CI24" s="23">
        <v>3.588907014681892E-2</v>
      </c>
      <c r="CJ24" s="23">
        <v>0.18471337579617833</v>
      </c>
      <c r="CK24" s="23">
        <v>0.2857142857142857</v>
      </c>
      <c r="CL24" s="23">
        <v>0.35294117647058826</v>
      </c>
      <c r="CM24" s="23">
        <v>0.35023041474654376</v>
      </c>
      <c r="CN24" s="23">
        <v>0.3263888888888889</v>
      </c>
    </row>
    <row r="25" spans="3:102" x14ac:dyDescent="0.25">
      <c r="C25" s="21">
        <v>33.142857142857146</v>
      </c>
      <c r="D25" s="21">
        <v>68.345323741007192</v>
      </c>
      <c r="E25" s="21">
        <v>62.899786780383792</v>
      </c>
      <c r="F25" s="21">
        <v>65.06849315068493</v>
      </c>
      <c r="G25" s="21">
        <v>23.225806451612904</v>
      </c>
      <c r="H25" s="21">
        <v>4.2735042735042734</v>
      </c>
      <c r="K25" s="23">
        <v>0</v>
      </c>
      <c r="L25" s="23">
        <v>5.6962025316455698</v>
      </c>
      <c r="M25" s="23">
        <v>10.899182561307901</v>
      </c>
      <c r="N25" s="23">
        <v>9.2592592592592595</v>
      </c>
      <c r="O25" s="23">
        <v>0.49751243781094528</v>
      </c>
      <c r="P25" s="23">
        <v>20.180722891566266</v>
      </c>
      <c r="Q25" s="23">
        <v>19.565217391304348</v>
      </c>
      <c r="R25" s="23">
        <v>20.33898305084746</v>
      </c>
      <c r="V25" s="23">
        <v>0.1958</v>
      </c>
      <c r="W25" s="23">
        <v>0.21740000000000001</v>
      </c>
      <c r="X25" s="23">
        <v>0.38840000000000002</v>
      </c>
      <c r="Y25" s="23">
        <v>0.12559999999999999</v>
      </c>
      <c r="Z25" s="23">
        <v>3.3000000000000002E-2</v>
      </c>
      <c r="AA25" s="23">
        <v>3.9800000000000002E-2</v>
      </c>
      <c r="AE25" s="23">
        <v>3.6571428571428574E-2</v>
      </c>
      <c r="AF25" s="23">
        <v>5.0359712230215826E-2</v>
      </c>
      <c r="AG25" s="23">
        <v>6.9296375266524518E-2</v>
      </c>
      <c r="AH25" s="23">
        <v>4.9086757990867577E-2</v>
      </c>
      <c r="AI25" s="23">
        <v>1.935483870967742E-2</v>
      </c>
      <c r="AJ25" s="23">
        <v>2.8490028490028491E-3</v>
      </c>
      <c r="AO25" s="23">
        <v>1.5531660692951015E-2</v>
      </c>
      <c r="AP25" s="23">
        <v>4.9803407601572737E-2</v>
      </c>
      <c r="AQ25" s="23">
        <v>7.7821011673151752E-2</v>
      </c>
      <c r="AR25" s="23">
        <v>7.281553398058252E-2</v>
      </c>
      <c r="AS25" s="23">
        <v>0.10074626865671642</v>
      </c>
      <c r="AT25" s="23">
        <v>0.12121212121212122</v>
      </c>
      <c r="AU25" s="23">
        <v>6.4364207221350084E-2</v>
      </c>
      <c r="AV25" s="23">
        <v>199</v>
      </c>
      <c r="AZ25" s="23">
        <v>0.79411764705882348</v>
      </c>
      <c r="BA25" s="23">
        <v>0.8</v>
      </c>
      <c r="BB25" s="23">
        <v>0.78431372549019607</v>
      </c>
      <c r="BC25" s="23">
        <v>0.60526315789473684</v>
      </c>
      <c r="BD25" s="23">
        <v>0.81481481481481477</v>
      </c>
      <c r="BE25" s="23">
        <v>0.55555555555555558</v>
      </c>
      <c r="BF25" s="23">
        <v>0.74639769452449567</v>
      </c>
      <c r="BI25" s="23">
        <v>9.1383812010443863E-2</v>
      </c>
      <c r="BJ25" s="23">
        <v>8.6161879895561358E-2</v>
      </c>
      <c r="BK25" s="23">
        <v>0.33681462140992169</v>
      </c>
      <c r="BL25" s="23">
        <v>0.48563968668407309</v>
      </c>
      <c r="BP25" s="23">
        <v>0.6292134831460674</v>
      </c>
      <c r="BQ25" s="23">
        <v>0.50321987120515177</v>
      </c>
      <c r="BR25" s="23">
        <v>0.70751802265705455</v>
      </c>
      <c r="BS25" s="23">
        <v>0.60987261146496818</v>
      </c>
      <c r="BT25" s="23">
        <v>0.61818181818181817</v>
      </c>
      <c r="BU25" s="23">
        <v>0.20603015075376885</v>
      </c>
      <c r="BY25" s="23">
        <v>0.51493428912783756</v>
      </c>
      <c r="BZ25" s="23">
        <v>0.69724770642201839</v>
      </c>
      <c r="CA25" s="23">
        <v>0.69390402075226976</v>
      </c>
      <c r="CB25" s="23">
        <v>0.63430420711974111</v>
      </c>
      <c r="CC25" s="23">
        <v>0.60634328358208955</v>
      </c>
      <c r="CD25" s="23">
        <v>0.64309764309764306</v>
      </c>
      <c r="CI25" s="23">
        <v>3.9393939393939391E-2</v>
      </c>
      <c r="CJ25" s="23">
        <v>0.18327974276527331</v>
      </c>
      <c r="CK25" s="23">
        <v>0.29929577464788731</v>
      </c>
      <c r="CL25" s="23">
        <v>0.375</v>
      </c>
      <c r="CM25" s="23">
        <v>0.35546875</v>
      </c>
      <c r="CN25" s="23">
        <v>0.35862068965517241</v>
      </c>
    </row>
    <row r="26" spans="3:102" x14ac:dyDescent="0.25">
      <c r="C26" s="21">
        <v>39.560439560439562</v>
      </c>
      <c r="D26" s="21">
        <v>55.068836045056322</v>
      </c>
      <c r="E26" s="21">
        <v>55.614973262032088</v>
      </c>
      <c r="F26" s="21">
        <v>60.043668122270745</v>
      </c>
      <c r="G26" s="21">
        <v>21.709633649932158</v>
      </c>
      <c r="H26" s="21">
        <v>4.2674253200568986</v>
      </c>
      <c r="K26" s="23">
        <v>0</v>
      </c>
      <c r="L26" s="23">
        <v>6.3829787234042552</v>
      </c>
      <c r="M26" s="23">
        <v>10.084033613445378</v>
      </c>
      <c r="N26" s="23">
        <v>10.344827586206897</v>
      </c>
      <c r="O26" s="23">
        <v>0</v>
      </c>
      <c r="P26" s="23">
        <v>22.010869565217391</v>
      </c>
      <c r="Q26" s="23">
        <v>22.222222222222221</v>
      </c>
      <c r="R26" s="23">
        <v>17.543859649122805</v>
      </c>
      <c r="V26" s="23">
        <v>0.1948</v>
      </c>
      <c r="W26" s="23">
        <v>0.2112</v>
      </c>
      <c r="X26" s="23">
        <v>0.39379999999999998</v>
      </c>
      <c r="Y26" s="23">
        <v>0.12620000000000001</v>
      </c>
      <c r="Z26" s="23">
        <v>3.2599999999999997E-2</v>
      </c>
      <c r="AA26" s="23">
        <v>4.1399999999999999E-2</v>
      </c>
      <c r="AE26" s="23">
        <v>2.8571428571428571E-2</v>
      </c>
      <c r="AF26" s="23">
        <v>6.0075093867334166E-2</v>
      </c>
      <c r="AG26" s="23">
        <v>5.9893048128342244E-2</v>
      </c>
      <c r="AH26" s="23">
        <v>6.8777292576419208E-2</v>
      </c>
      <c r="AI26" s="23">
        <v>1.8995929443690638E-2</v>
      </c>
      <c r="AJ26" s="23">
        <v>0</v>
      </c>
      <c r="AO26" s="23">
        <v>1.1415525114155251E-2</v>
      </c>
      <c r="AP26" s="23">
        <v>5.7142857142857141E-2</v>
      </c>
      <c r="AQ26" s="23">
        <v>9.4437257438551095E-2</v>
      </c>
      <c r="AR26" s="23">
        <v>9.7913322632423749E-2</v>
      </c>
      <c r="AS26" s="23">
        <v>0.10655737704918032</v>
      </c>
      <c r="AT26" s="23">
        <v>0.1419753086419753</v>
      </c>
      <c r="AU26" s="23">
        <v>7.4365017020162349E-2</v>
      </c>
      <c r="AV26" s="23">
        <v>207</v>
      </c>
      <c r="AZ26" s="23">
        <v>0.74025974025974028</v>
      </c>
      <c r="BA26" s="23">
        <v>0.72941176470588232</v>
      </c>
      <c r="BB26" s="23">
        <v>0.65476190476190477</v>
      </c>
      <c r="BC26" s="23">
        <v>0.76923076923076927</v>
      </c>
      <c r="BD26" s="23">
        <v>0.6</v>
      </c>
      <c r="BE26" s="23">
        <v>0.8571428571428571</v>
      </c>
      <c r="BF26" s="23">
        <v>0.71815718157181574</v>
      </c>
      <c r="BI26" s="23">
        <v>0.10116731517509728</v>
      </c>
      <c r="BJ26" s="23">
        <v>0.11284046692607004</v>
      </c>
      <c r="BK26" s="23">
        <v>0.30220492866407261</v>
      </c>
      <c r="BL26" s="23">
        <v>0.48378728923476005</v>
      </c>
      <c r="BP26" s="23">
        <v>0.61293634496919913</v>
      </c>
      <c r="BQ26" s="23">
        <v>0.49242424242424243</v>
      </c>
      <c r="BR26" s="23">
        <v>0.72117826307770438</v>
      </c>
      <c r="BS26" s="23">
        <v>0.64183835182250393</v>
      </c>
      <c r="BT26" s="23">
        <v>0.65644171779141103</v>
      </c>
      <c r="BU26" s="23">
        <v>0.14975845410628019</v>
      </c>
      <c r="BY26" s="23">
        <v>0.53538812785388123</v>
      </c>
      <c r="BZ26" s="23">
        <v>0.6925170068027211</v>
      </c>
      <c r="CA26" s="23">
        <v>0.69598965071151353</v>
      </c>
      <c r="CB26" s="23">
        <v>0.6773675762439807</v>
      </c>
      <c r="CC26" s="23">
        <v>0.63524590163934425</v>
      </c>
      <c r="CD26" s="23">
        <v>0.62962962962962965</v>
      </c>
      <c r="CI26" s="23">
        <v>2.6354319180087848E-2</v>
      </c>
      <c r="CJ26" s="23">
        <v>0.23367697594501718</v>
      </c>
      <c r="CK26" s="23">
        <v>0.34042553191489361</v>
      </c>
      <c r="CL26" s="23">
        <v>0.41304347826086957</v>
      </c>
      <c r="CM26" s="23">
        <v>0.38862559241706163</v>
      </c>
      <c r="CN26" s="23">
        <v>0.39869281045751637</v>
      </c>
    </row>
    <row r="27" spans="3:102" x14ac:dyDescent="0.25">
      <c r="C27" s="21">
        <v>44.593088071348944</v>
      </c>
      <c r="D27" s="21">
        <v>44.083526682134568</v>
      </c>
      <c r="E27" s="21">
        <v>64.994298745724066</v>
      </c>
      <c r="F27" s="21">
        <v>53.203040173724212</v>
      </c>
      <c r="G27" s="21">
        <v>27.954256670902161</v>
      </c>
      <c r="H27" s="21">
        <v>6.0975609756097562</v>
      </c>
      <c r="K27" s="23">
        <v>0</v>
      </c>
      <c r="L27" s="23">
        <v>5.1428571428571423</v>
      </c>
      <c r="M27" s="23">
        <v>9.67741935483871</v>
      </c>
      <c r="N27" s="23">
        <v>16.279069767441861</v>
      </c>
      <c r="O27" s="23">
        <v>0</v>
      </c>
      <c r="P27" s="23">
        <v>19.308357348703169</v>
      </c>
      <c r="Q27" s="23">
        <v>27.559055118110237</v>
      </c>
      <c r="R27" s="23">
        <v>22.950819672131146</v>
      </c>
      <c r="V27" s="23">
        <v>0.20280000000000001</v>
      </c>
      <c r="W27" s="23">
        <v>0.21440000000000001</v>
      </c>
      <c r="X27" s="23">
        <v>0.39200000000000002</v>
      </c>
      <c r="Y27" s="23">
        <v>0.1188</v>
      </c>
      <c r="Z27" s="23">
        <v>3.1199999999999999E-2</v>
      </c>
      <c r="AA27" s="23">
        <v>4.0800000000000003E-2</v>
      </c>
      <c r="AE27" s="23">
        <v>2.564102564102564E-2</v>
      </c>
      <c r="AF27" s="23">
        <v>5.1044083526682132E-2</v>
      </c>
      <c r="AG27" s="23">
        <v>6.8415051311288486E-2</v>
      </c>
      <c r="AH27" s="23">
        <v>5.9717698154180238E-2</v>
      </c>
      <c r="AI27" s="23">
        <v>2.5412960609911054E-2</v>
      </c>
      <c r="AJ27" s="23">
        <v>3.0487804878048782E-3</v>
      </c>
      <c r="AO27" s="23">
        <v>2.0809248554913295E-2</v>
      </c>
      <c r="AP27" s="23">
        <v>5.2631578947368418E-2</v>
      </c>
      <c r="AQ27" s="23">
        <v>8.1920903954802254E-2</v>
      </c>
      <c r="AR27" s="23">
        <v>7.1770334928229665E-2</v>
      </c>
      <c r="AS27" s="23">
        <v>9.6456692913385822E-2</v>
      </c>
      <c r="AT27" s="23">
        <v>0.15254237288135594</v>
      </c>
      <c r="AU27" s="23">
        <v>6.7689053410893707E-2</v>
      </c>
      <c r="AV27" s="23">
        <v>204</v>
      </c>
      <c r="AZ27" s="23">
        <v>0.6470588235294118</v>
      </c>
      <c r="BA27" s="23">
        <v>0.67901234567901236</v>
      </c>
      <c r="BB27" s="23">
        <v>0.78888888888888886</v>
      </c>
      <c r="BC27" s="23">
        <v>0.75609756097560976</v>
      </c>
      <c r="BD27" s="23">
        <v>0.67647058823529416</v>
      </c>
      <c r="BE27" s="23">
        <v>0.6</v>
      </c>
      <c r="BF27" s="23">
        <v>0.71506849315068488</v>
      </c>
      <c r="BI27" s="23">
        <v>0.11229946524064172</v>
      </c>
      <c r="BJ27" s="23">
        <v>6.9518716577540107E-2</v>
      </c>
      <c r="BK27" s="23">
        <v>0.30614973262032086</v>
      </c>
      <c r="BL27" s="23">
        <v>0.51203208556149737</v>
      </c>
      <c r="BP27" s="23">
        <v>0.61143984220907299</v>
      </c>
      <c r="BQ27" s="23">
        <v>0.50279850746268662</v>
      </c>
      <c r="BR27" s="23">
        <v>0.72755102040816322</v>
      </c>
      <c r="BS27" s="23">
        <v>0.60437710437710435</v>
      </c>
      <c r="BT27" s="23">
        <v>0.61538461538461542</v>
      </c>
      <c r="BU27" s="23">
        <v>0.12254901960784313</v>
      </c>
      <c r="BY27" s="23">
        <v>0.54219653179190752</v>
      </c>
      <c r="BZ27" s="23">
        <v>0.68806161745827987</v>
      </c>
      <c r="CA27" s="23">
        <v>0.69774011299435024</v>
      </c>
      <c r="CB27" s="23">
        <v>0.66507177033492826</v>
      </c>
      <c r="CC27" s="23">
        <v>0.61811023622047245</v>
      </c>
      <c r="CD27" s="23">
        <v>0.64406779661016944</v>
      </c>
      <c r="CI27" s="23">
        <v>4.6337817638266068E-2</v>
      </c>
      <c r="CJ27" s="23">
        <v>0.21766561514195584</v>
      </c>
      <c r="CK27" s="23">
        <v>0.34523809523809523</v>
      </c>
      <c r="CL27" s="23">
        <v>0.33195020746887965</v>
      </c>
      <c r="CM27" s="23">
        <v>0.41062801932367149</v>
      </c>
      <c r="CN27" s="23">
        <v>0.41911764705882354</v>
      </c>
    </row>
    <row r="28" spans="3:102" x14ac:dyDescent="0.25">
      <c r="C28" s="21">
        <v>28.280542986425338</v>
      </c>
      <c r="D28" s="21">
        <v>55.489964580873675</v>
      </c>
      <c r="E28" s="21">
        <v>65.573770491803273</v>
      </c>
      <c r="F28" s="21">
        <v>70.3125</v>
      </c>
      <c r="G28" s="21">
        <v>19.255455712451862</v>
      </c>
      <c r="H28" s="21">
        <v>4.4182621502209134</v>
      </c>
      <c r="K28" s="23">
        <v>0</v>
      </c>
      <c r="L28" s="23">
        <v>7.1428571428571423</v>
      </c>
      <c r="M28" s="23">
        <v>9.6240601503759411</v>
      </c>
      <c r="N28" s="23">
        <v>15.217391304347828</v>
      </c>
      <c r="O28" s="23">
        <v>0</v>
      </c>
      <c r="P28" s="23">
        <v>20.058997050147493</v>
      </c>
      <c r="Q28" s="23">
        <v>21.367521367521366</v>
      </c>
      <c r="R28" s="23">
        <v>25</v>
      </c>
      <c r="V28" s="23">
        <v>0.2006</v>
      </c>
      <c r="W28" s="23">
        <v>0.21659999999999999</v>
      </c>
      <c r="X28" s="23">
        <v>0.38279999999999997</v>
      </c>
      <c r="Y28" s="23">
        <v>0.12540000000000001</v>
      </c>
      <c r="Z28" s="23">
        <v>2.8799999999999999E-2</v>
      </c>
      <c r="AA28" s="23">
        <v>4.58E-2</v>
      </c>
      <c r="AE28" s="23">
        <v>3.9592760180995473E-2</v>
      </c>
      <c r="AF28" s="23">
        <v>7.43801652892562E-2</v>
      </c>
      <c r="AG28" s="23">
        <v>6.1202185792349727E-2</v>
      </c>
      <c r="AH28" s="23">
        <v>5.8035714285714288E-2</v>
      </c>
      <c r="AI28" s="23">
        <v>2.6957637997432605E-2</v>
      </c>
      <c r="AJ28" s="23">
        <v>2.9455081001472753E-3</v>
      </c>
      <c r="AO28" s="23">
        <v>1.9093078758949882E-2</v>
      </c>
      <c r="AP28" s="23">
        <v>5.3262316910785618E-2</v>
      </c>
      <c r="AQ28" s="23">
        <v>8.4677419354838704E-2</v>
      </c>
      <c r="AR28" s="23">
        <v>8.7096774193548387E-2</v>
      </c>
      <c r="AS28" s="23">
        <v>9.2184368737474945E-2</v>
      </c>
      <c r="AT28" s="23">
        <v>0.10759493670886076</v>
      </c>
      <c r="AU28" s="23">
        <v>6.7144373673036092E-2</v>
      </c>
      <c r="AV28" s="23">
        <v>229</v>
      </c>
      <c r="AZ28" s="23">
        <v>0.73239436619718312</v>
      </c>
      <c r="BA28" s="23">
        <v>0.73417721518987344</v>
      </c>
      <c r="BB28" s="23">
        <v>0.76086956521739135</v>
      </c>
      <c r="BC28" s="23">
        <v>0.78481012658227844</v>
      </c>
      <c r="BD28" s="23">
        <v>0.6</v>
      </c>
      <c r="BE28" s="23">
        <v>0.5714285714285714</v>
      </c>
      <c r="BF28" s="23">
        <v>0.73743016759776536</v>
      </c>
      <c r="BI28" s="23">
        <v>0.10957004160887657</v>
      </c>
      <c r="BJ28" s="23">
        <v>0.11650485436893204</v>
      </c>
      <c r="BK28" s="23">
        <v>0.32732316227461861</v>
      </c>
      <c r="BL28" s="23">
        <v>0.44660194174757284</v>
      </c>
      <c r="BP28" s="23">
        <v>0.59920239282153542</v>
      </c>
      <c r="BQ28" s="23">
        <v>0.52539242843951983</v>
      </c>
      <c r="BR28" s="23">
        <v>0.7178683385579937</v>
      </c>
      <c r="BS28" s="23">
        <v>0.61722488038277512</v>
      </c>
      <c r="BT28" s="23">
        <v>0.63888888888888884</v>
      </c>
      <c r="BU28" s="23">
        <v>0.13100436681222707</v>
      </c>
      <c r="BY28" s="23">
        <v>0.56205250596658707</v>
      </c>
      <c r="BZ28" s="23">
        <v>0.68308921438082559</v>
      </c>
      <c r="CA28" s="23">
        <v>0.717741935483871</v>
      </c>
      <c r="CB28" s="23">
        <v>0.64193548387096777</v>
      </c>
      <c r="CC28" s="23">
        <v>0.59519038076152309</v>
      </c>
      <c r="CD28" s="23">
        <v>0.66139240506329111</v>
      </c>
      <c r="CI28" s="23">
        <v>3.3536585365853661E-2</v>
      </c>
      <c r="CJ28" s="23">
        <v>0.20198675496688742</v>
      </c>
      <c r="CK28" s="23">
        <v>0.32616487455197135</v>
      </c>
      <c r="CL28" s="23">
        <v>0.34901960784313724</v>
      </c>
      <c r="CM28" s="23">
        <v>0.37019230769230771</v>
      </c>
      <c r="CN28" s="23">
        <v>0.31818181818181818</v>
      </c>
    </row>
    <row r="29" spans="3:102" x14ac:dyDescent="0.25">
      <c r="C29" s="21">
        <v>38.631346578366447</v>
      </c>
      <c r="D29" s="21">
        <v>60.90133982947625</v>
      </c>
      <c r="E29" s="21">
        <v>58.498896247240616</v>
      </c>
      <c r="F29" s="21">
        <v>60.54054054054054</v>
      </c>
      <c r="G29" s="21">
        <v>21.192052980132452</v>
      </c>
      <c r="H29" s="21">
        <v>11.644832605531295</v>
      </c>
      <c r="K29" s="23">
        <v>0</v>
      </c>
      <c r="L29" s="23">
        <v>4.929577464788732</v>
      </c>
      <c r="M29" s="23">
        <v>11.255411255411255</v>
      </c>
      <c r="N29" s="23">
        <v>8.3333333333333321</v>
      </c>
      <c r="O29" s="23">
        <v>0</v>
      </c>
      <c r="P29" s="23">
        <v>20.062695924764888</v>
      </c>
      <c r="Q29" s="23">
        <v>23.200000000000003</v>
      </c>
      <c r="R29" s="23">
        <v>18.518518518518519</v>
      </c>
      <c r="V29" s="23">
        <v>0.20399999999999999</v>
      </c>
      <c r="W29" s="23">
        <v>0.21079999999999999</v>
      </c>
      <c r="X29" s="23">
        <v>0.37680000000000002</v>
      </c>
      <c r="Y29" s="23">
        <v>0.12559999999999999</v>
      </c>
      <c r="Z29" s="23">
        <v>2.86E-2</v>
      </c>
      <c r="AA29" s="23">
        <v>5.4199999999999998E-2</v>
      </c>
      <c r="AE29" s="23">
        <v>3.9735099337748346E-2</v>
      </c>
      <c r="AF29" s="23">
        <v>9.2570036540803896E-2</v>
      </c>
      <c r="AG29" s="23">
        <v>9.3818984547461362E-2</v>
      </c>
      <c r="AH29" s="23">
        <v>6.1621621621621624E-2</v>
      </c>
      <c r="AI29" s="23">
        <v>2.119205298013245E-2</v>
      </c>
      <c r="AJ29" s="23">
        <v>1.455604075691412E-3</v>
      </c>
      <c r="AO29" s="23">
        <v>1.9836639439906652E-2</v>
      </c>
      <c r="AP29" s="23">
        <v>6.0773480662983423E-2</v>
      </c>
      <c r="AQ29" s="23">
        <v>5.5319148936170209E-2</v>
      </c>
      <c r="AR29" s="23">
        <v>0.10610932475884244</v>
      </c>
      <c r="AS29" s="23">
        <v>8.8842975206611566E-2</v>
      </c>
      <c r="AT29" s="23">
        <v>0.12618296529968454</v>
      </c>
      <c r="AU29" s="23">
        <v>6.7133998382313292E-2</v>
      </c>
      <c r="AV29" s="23">
        <v>271</v>
      </c>
      <c r="AZ29" s="23">
        <v>0.75806451612903225</v>
      </c>
      <c r="BA29" s="23">
        <v>0.81720430107526887</v>
      </c>
      <c r="BB29" s="23">
        <v>0.75257731958762886</v>
      </c>
      <c r="BC29" s="23">
        <v>0.71875</v>
      </c>
      <c r="BD29" s="23">
        <v>0.61904761904761907</v>
      </c>
      <c r="BE29" s="23">
        <v>0.5</v>
      </c>
      <c r="BF29" s="23">
        <v>0.75366568914956011</v>
      </c>
      <c r="BI29" s="23">
        <v>9.9469496021220155E-2</v>
      </c>
      <c r="BJ29" s="23">
        <v>8.7533156498673742E-2</v>
      </c>
      <c r="BK29" s="23">
        <v>0.32891246684350134</v>
      </c>
      <c r="BL29" s="23">
        <v>0.48408488063660476</v>
      </c>
      <c r="BP29" s="23">
        <v>0.60490196078431369</v>
      </c>
      <c r="BQ29" s="23">
        <v>0.48766603415559773</v>
      </c>
      <c r="BR29" s="23">
        <v>0.70541401273885351</v>
      </c>
      <c r="BS29" s="23">
        <v>0.59554140127388533</v>
      </c>
      <c r="BT29" s="23">
        <v>0.66433566433566438</v>
      </c>
      <c r="BU29" s="23">
        <v>0.11070110701107011</v>
      </c>
      <c r="BY29" s="23">
        <v>0.52392065344224037</v>
      </c>
      <c r="BZ29" s="23">
        <v>0.67817679558011046</v>
      </c>
      <c r="CA29" s="23">
        <v>0.65673758865248222</v>
      </c>
      <c r="CB29" s="23">
        <v>0.67041800643086813</v>
      </c>
      <c r="CC29" s="23">
        <v>0.62603305785123964</v>
      </c>
      <c r="CD29" s="23">
        <v>0.59621451104100942</v>
      </c>
      <c r="CI29" s="23">
        <v>5.0381679389312976E-2</v>
      </c>
      <c r="CJ29" s="23">
        <v>0.21671826625386997</v>
      </c>
      <c r="CK29" s="23">
        <v>0.26422764227642276</v>
      </c>
      <c r="CL29" s="23">
        <v>0.42173913043478262</v>
      </c>
      <c r="CM29" s="23">
        <v>0.36073059360730592</v>
      </c>
      <c r="CN29" s="23">
        <v>0.38157894736842107</v>
      </c>
    </row>
    <row r="30" spans="3:102" x14ac:dyDescent="0.25">
      <c r="C30" s="21">
        <v>37.585421412300683</v>
      </c>
      <c r="D30" s="21">
        <v>44.205495818399044</v>
      </c>
      <c r="E30" s="21">
        <v>65.732758620689651</v>
      </c>
      <c r="F30" s="21">
        <v>57.842046718576199</v>
      </c>
      <c r="G30" s="21">
        <v>19.710906701708279</v>
      </c>
      <c r="H30" s="21">
        <v>1.4347202295552368</v>
      </c>
      <c r="K30" s="23">
        <v>0</v>
      </c>
      <c r="L30" s="23">
        <v>7.1428571428571423</v>
      </c>
      <c r="M30" s="23">
        <v>10.608203677510609</v>
      </c>
      <c r="N30" s="23">
        <v>12.5</v>
      </c>
      <c r="O30" s="23">
        <v>0.25062656641604009</v>
      </c>
      <c r="P30" s="23">
        <v>24.705882352941178</v>
      </c>
      <c r="Q30" s="23">
        <v>27.131782945736433</v>
      </c>
      <c r="R30" s="23">
        <v>24.590163934426229</v>
      </c>
      <c r="V30" s="23">
        <v>0.20860000000000001</v>
      </c>
      <c r="W30" s="23">
        <v>0.22140000000000001</v>
      </c>
      <c r="X30" s="23">
        <v>0.374</v>
      </c>
      <c r="Y30" s="23">
        <v>0.12039999999999999</v>
      </c>
      <c r="Z30" s="23">
        <v>2.64E-2</v>
      </c>
      <c r="AA30" s="23">
        <v>4.9200000000000001E-2</v>
      </c>
      <c r="AE30" s="23">
        <v>4.1002277904328019E-2</v>
      </c>
      <c r="AF30" s="23">
        <v>8.3632019115890077E-2</v>
      </c>
      <c r="AG30" s="23">
        <v>7.2198275862068964E-2</v>
      </c>
      <c r="AH30" s="23">
        <v>5.5617352614015569E-2</v>
      </c>
      <c r="AI30" s="23">
        <v>2.8909329829172142E-2</v>
      </c>
      <c r="AJ30" s="23">
        <v>1.4347202295552368E-3</v>
      </c>
      <c r="AO30" s="23">
        <v>1.5625E-2</v>
      </c>
      <c r="AP30" s="23">
        <v>3.6834924965893585E-2</v>
      </c>
      <c r="AQ30" s="23">
        <v>8.8075880758807581E-2</v>
      </c>
      <c r="AR30" s="23">
        <v>8.5714285714285715E-2</v>
      </c>
      <c r="AS30" s="23">
        <v>9.3681917211328972E-2</v>
      </c>
      <c r="AT30" s="23">
        <v>6.8965517241379309E-2</v>
      </c>
      <c r="AU30" s="23">
        <v>6.0361088655348963E-2</v>
      </c>
      <c r="AV30" s="23">
        <v>246</v>
      </c>
      <c r="AZ30" s="23">
        <v>0.72</v>
      </c>
      <c r="BA30" s="23">
        <v>0.8</v>
      </c>
      <c r="BB30" s="23">
        <v>0.8</v>
      </c>
      <c r="BC30" s="23">
        <v>0.69411764705882351</v>
      </c>
      <c r="BD30" s="23">
        <v>0.75</v>
      </c>
      <c r="BE30" s="23">
        <v>0.5</v>
      </c>
      <c r="BF30" s="23">
        <v>0.75526315789473686</v>
      </c>
      <c r="BI30" s="23">
        <v>7.7114427860696513E-2</v>
      </c>
      <c r="BJ30" s="23">
        <v>8.5820895522388058E-2</v>
      </c>
      <c r="BK30" s="23">
        <v>0.35323383084577115</v>
      </c>
      <c r="BL30" s="23">
        <v>0.48383084577114427</v>
      </c>
      <c r="BP30" s="23">
        <v>0.57334611697027804</v>
      </c>
      <c r="BQ30" s="23">
        <v>0.48780487804878048</v>
      </c>
      <c r="BR30" s="23">
        <v>0.73048128342245988</v>
      </c>
      <c r="BS30" s="23">
        <v>0.6129568106312292</v>
      </c>
      <c r="BT30" s="23">
        <v>0.62878787878787878</v>
      </c>
      <c r="BU30" s="23">
        <v>0.17479674796747968</v>
      </c>
      <c r="BY30" s="23">
        <v>0.53365384615384615</v>
      </c>
      <c r="BZ30" s="23">
        <v>0.69440654843110505</v>
      </c>
      <c r="CA30" s="23">
        <v>0.70460704607046065</v>
      </c>
      <c r="CB30" s="23">
        <v>0.64126984126984132</v>
      </c>
      <c r="CC30" s="23">
        <v>0.63180827886710245</v>
      </c>
      <c r="CD30" s="23">
        <v>0.59874608150470221</v>
      </c>
      <c r="CI30" s="23">
        <v>3.2307692307692308E-2</v>
      </c>
      <c r="CJ30" s="23">
        <v>0.15306122448979592</v>
      </c>
      <c r="CK30" s="23">
        <v>0.33333333333333331</v>
      </c>
      <c r="CL30" s="23">
        <v>0.35080645161290325</v>
      </c>
      <c r="CM30" s="23">
        <v>0.33990147783251229</v>
      </c>
      <c r="CN30" s="23">
        <v>0.27950310559006208</v>
      </c>
    </row>
    <row r="31" spans="3:102" x14ac:dyDescent="0.25">
      <c r="C31" s="21">
        <v>34.254143646408842</v>
      </c>
      <c r="D31" s="21">
        <v>38.369304556354919</v>
      </c>
      <c r="E31" s="21">
        <v>67.328918322295806</v>
      </c>
      <c r="F31" s="21">
        <v>52.805280528052805</v>
      </c>
      <c r="G31" s="21">
        <v>19.430051813471504</v>
      </c>
      <c r="H31" s="21">
        <v>4.4510385756676554</v>
      </c>
      <c r="K31" s="23">
        <v>0</v>
      </c>
      <c r="L31" s="23">
        <v>10.526315789473683</v>
      </c>
      <c r="M31" s="23">
        <v>9.667673716012084</v>
      </c>
      <c r="N31" s="23">
        <v>7.6923076923076925</v>
      </c>
      <c r="O31" s="23">
        <v>0</v>
      </c>
      <c r="P31" s="23">
        <v>18.235294117647058</v>
      </c>
      <c r="Q31" s="23">
        <v>21.666666666666668</v>
      </c>
      <c r="R31" s="23">
        <v>10.9375</v>
      </c>
      <c r="V31" s="23">
        <v>0.19719999999999999</v>
      </c>
      <c r="W31" s="23">
        <v>0.2172</v>
      </c>
      <c r="X31" s="23">
        <v>0.378</v>
      </c>
      <c r="Y31" s="23">
        <v>0.125</v>
      </c>
      <c r="Z31" s="23">
        <v>3.3399999999999999E-2</v>
      </c>
      <c r="AA31" s="23">
        <v>4.9200000000000001E-2</v>
      </c>
      <c r="AE31" s="23">
        <v>4.1988950276243095E-2</v>
      </c>
      <c r="AF31" s="23">
        <v>6.4748201438848921E-2</v>
      </c>
      <c r="AG31" s="23">
        <v>7.2847682119205295E-2</v>
      </c>
      <c r="AH31" s="23">
        <v>7.0407040704070403E-2</v>
      </c>
      <c r="AI31" s="23">
        <v>2.7202072538860103E-2</v>
      </c>
      <c r="AJ31" s="23">
        <v>4.4510385756676559E-3</v>
      </c>
      <c r="AO31" s="23">
        <v>1.5098722415795587E-2</v>
      </c>
      <c r="AP31" s="23">
        <v>5.8666666666666666E-2</v>
      </c>
      <c r="AQ31" s="23">
        <v>8.0862533692722366E-2</v>
      </c>
      <c r="AR31" s="23">
        <v>5.9282371294851796E-2</v>
      </c>
      <c r="AS31" s="23">
        <v>0.11570247933884298</v>
      </c>
      <c r="AT31" s="23">
        <v>0.1103448275862069</v>
      </c>
      <c r="AU31" s="23">
        <v>6.4490445859872611E-2</v>
      </c>
      <c r="AV31" s="23">
        <v>246</v>
      </c>
      <c r="AZ31" s="23">
        <v>0.828125</v>
      </c>
      <c r="BA31" s="23">
        <v>0.83333333333333337</v>
      </c>
      <c r="BB31" s="23">
        <v>0.76923076923076927</v>
      </c>
      <c r="BC31" s="23">
        <v>0.79746835443037978</v>
      </c>
      <c r="BD31" s="23">
        <v>0.625</v>
      </c>
      <c r="BE31" s="23">
        <v>0.66666666666666663</v>
      </c>
      <c r="BF31" s="23">
        <v>0.7857142857142857</v>
      </c>
      <c r="BI31" s="23">
        <v>8.6524822695035461E-2</v>
      </c>
      <c r="BJ31" s="23">
        <v>0.13333333333333333</v>
      </c>
      <c r="BK31" s="23">
        <v>0.32907801418439714</v>
      </c>
      <c r="BL31" s="23">
        <v>0.45106382978723403</v>
      </c>
      <c r="BP31" s="23">
        <v>0.58722109533468558</v>
      </c>
      <c r="BQ31" s="23">
        <v>0.50092081031307556</v>
      </c>
      <c r="BR31" s="23">
        <v>0.73650793650793656</v>
      </c>
      <c r="BS31" s="23">
        <v>0.63839999999999997</v>
      </c>
      <c r="BT31" s="23">
        <v>0.62874251497005984</v>
      </c>
      <c r="BU31" s="23">
        <v>0.15447154471544716</v>
      </c>
      <c r="BY31" s="23">
        <v>0.54355400696864109</v>
      </c>
      <c r="BZ31" s="23">
        <v>0.70399999999999996</v>
      </c>
      <c r="CA31" s="23">
        <v>0.69946091644204855</v>
      </c>
      <c r="CB31" s="23">
        <v>0.66302652106084248</v>
      </c>
      <c r="CC31" s="23">
        <v>0.64876033057851235</v>
      </c>
      <c r="CD31" s="23">
        <v>0.64137931034482754</v>
      </c>
      <c r="CI31" s="23">
        <v>3.6036036036036036E-2</v>
      </c>
      <c r="CJ31" s="23">
        <v>0.24767801857585139</v>
      </c>
      <c r="CK31" s="23">
        <v>0.30337078651685395</v>
      </c>
      <c r="CL31" s="23">
        <v>0.28799999999999998</v>
      </c>
      <c r="CM31" s="23">
        <v>0.40358744394618834</v>
      </c>
      <c r="CN31" s="23">
        <v>0.36241610738255031</v>
      </c>
    </row>
    <row r="32" spans="3:102" x14ac:dyDescent="0.25">
      <c r="C32" s="21">
        <v>36.405005688282138</v>
      </c>
      <c r="D32" s="21">
        <v>52.121212121212125</v>
      </c>
      <c r="E32" s="21">
        <v>73.118279569892479</v>
      </c>
      <c r="F32" s="21">
        <v>52.689352360043905</v>
      </c>
      <c r="G32" s="21">
        <v>33.512064343163537</v>
      </c>
      <c r="H32" s="21">
        <v>9.873060648801129</v>
      </c>
      <c r="K32" s="23">
        <v>0</v>
      </c>
      <c r="L32" s="23">
        <v>6.0402684563758395</v>
      </c>
      <c r="M32" s="23">
        <v>9.463276836158192</v>
      </c>
      <c r="N32" s="23">
        <v>13.793103448275861</v>
      </c>
      <c r="O32" s="23">
        <v>0</v>
      </c>
      <c r="P32" s="23">
        <v>21.921921921921921</v>
      </c>
      <c r="Q32" s="23">
        <v>29.6875</v>
      </c>
      <c r="R32" s="23">
        <v>15.789473684210526</v>
      </c>
      <c r="V32" s="23">
        <v>0.20100000000000001</v>
      </c>
      <c r="W32" s="23">
        <v>0.21199999999999999</v>
      </c>
      <c r="X32" s="23">
        <v>0.38240000000000002</v>
      </c>
      <c r="Y32" s="23">
        <v>0.13519999999999999</v>
      </c>
      <c r="Z32" s="23">
        <v>2.5999999999999999E-2</v>
      </c>
      <c r="AA32" s="23">
        <v>4.3400000000000001E-2</v>
      </c>
      <c r="AE32" s="23">
        <v>3.6405005688282137E-2</v>
      </c>
      <c r="AF32" s="23">
        <v>6.6666666666666666E-2</v>
      </c>
      <c r="AG32" s="23">
        <v>5.8064516129032261E-2</v>
      </c>
      <c r="AH32" s="23">
        <v>6.4763995609220637E-2</v>
      </c>
      <c r="AI32" s="23">
        <v>2.0107238605898123E-2</v>
      </c>
      <c r="AJ32" s="23">
        <v>2.8208744710860366E-3</v>
      </c>
      <c r="AO32" s="23">
        <v>1.5568862275449102E-2</v>
      </c>
      <c r="AP32" s="23">
        <v>5.5256064690026953E-2</v>
      </c>
      <c r="AQ32" s="23">
        <v>7.7619663648124185E-2</v>
      </c>
      <c r="AR32" s="23">
        <v>8.3850931677018639E-2</v>
      </c>
      <c r="AS32" s="23">
        <v>9.6907216494845363E-2</v>
      </c>
      <c r="AT32" s="23">
        <v>0.13377926421404682</v>
      </c>
      <c r="AU32" s="23">
        <v>6.7496029645314981E-2</v>
      </c>
      <c r="AV32" s="23">
        <v>217</v>
      </c>
      <c r="AZ32" s="23">
        <v>0.676056338028169</v>
      </c>
      <c r="BA32" s="23">
        <v>0.85365853658536583</v>
      </c>
      <c r="BB32" s="23">
        <v>0.76190476190476186</v>
      </c>
      <c r="BC32" s="23">
        <v>0.71232876712328763</v>
      </c>
      <c r="BD32" s="23">
        <v>0.65517241379310343</v>
      </c>
      <c r="BE32" s="23">
        <v>0.625</v>
      </c>
      <c r="BF32" s="23">
        <v>0.74351585014409227</v>
      </c>
      <c r="BI32" s="23">
        <v>7.9889807162534437E-2</v>
      </c>
      <c r="BJ32" s="23">
        <v>0.11983471074380166</v>
      </c>
      <c r="BK32" s="23">
        <v>0.3319559228650138</v>
      </c>
      <c r="BL32" s="23">
        <v>0.46831955922865015</v>
      </c>
      <c r="BP32" s="23">
        <v>0.59402985074626868</v>
      </c>
      <c r="BQ32" s="23">
        <v>0.48773584905660378</v>
      </c>
      <c r="BR32" s="23">
        <v>0.72489539748953979</v>
      </c>
      <c r="BS32" s="23">
        <v>0.65976331360946749</v>
      </c>
      <c r="BT32" s="23">
        <v>0.60769230769230764</v>
      </c>
      <c r="BU32" s="23">
        <v>0.16589861751152074</v>
      </c>
      <c r="BY32" s="23">
        <v>0.49820359281437127</v>
      </c>
      <c r="BZ32" s="23">
        <v>0.6846361185983828</v>
      </c>
      <c r="CA32" s="23">
        <v>0.70633893919793012</v>
      </c>
      <c r="CB32" s="23">
        <v>0.69875776397515532</v>
      </c>
      <c r="CC32" s="23">
        <v>0.63298969072164946</v>
      </c>
      <c r="CD32" s="23">
        <v>0.67224080267558528</v>
      </c>
      <c r="CI32" s="23">
        <v>4.0419161676646706E-2</v>
      </c>
      <c r="CJ32" s="23">
        <v>0.19614147909967847</v>
      </c>
      <c r="CK32" s="23">
        <v>0.30215827338129497</v>
      </c>
      <c r="CL32" s="23">
        <v>0.32432432432432434</v>
      </c>
      <c r="CM32" s="23">
        <v>0.33333333333333331</v>
      </c>
      <c r="CN32" s="23">
        <v>0.3904109589041096</v>
      </c>
    </row>
    <row r="33" spans="3:92" x14ac:dyDescent="0.25">
      <c r="C33" s="21">
        <v>45.964125560538115</v>
      </c>
      <c r="D33" s="21">
        <v>61.320754716981135</v>
      </c>
      <c r="E33" s="21">
        <v>61.878453038674031</v>
      </c>
      <c r="F33" s="21">
        <v>71.032186459489452</v>
      </c>
      <c r="G33" s="21">
        <v>24.327784891165173</v>
      </c>
      <c r="H33" s="21">
        <v>7.4294205052005946</v>
      </c>
      <c r="K33" s="23">
        <v>0</v>
      </c>
      <c r="L33" s="23">
        <v>7.4324324324324325</v>
      </c>
      <c r="M33" s="23">
        <v>9.5384615384615383</v>
      </c>
      <c r="N33" s="23">
        <v>13.636363636363635</v>
      </c>
      <c r="O33" s="23">
        <v>0</v>
      </c>
      <c r="P33" s="23">
        <v>20.359281437125748</v>
      </c>
      <c r="Q33" s="23">
        <v>20.833333333333336</v>
      </c>
      <c r="R33" s="23">
        <v>31.25</v>
      </c>
      <c r="V33" s="23">
        <v>0.20319999999999999</v>
      </c>
      <c r="W33" s="23">
        <v>0.22639999999999999</v>
      </c>
      <c r="X33" s="23">
        <v>0.37540000000000001</v>
      </c>
      <c r="Y33" s="23">
        <v>0.1222</v>
      </c>
      <c r="Z33" s="23">
        <v>2.98E-2</v>
      </c>
      <c r="AA33" s="23">
        <v>4.2999999999999997E-2</v>
      </c>
      <c r="AE33" s="23">
        <v>3.2511210762331835E-2</v>
      </c>
      <c r="AF33" s="23">
        <v>5.5424528301886794E-2</v>
      </c>
      <c r="AG33" s="23">
        <v>8.2872928176795577E-2</v>
      </c>
      <c r="AH33" s="23">
        <v>5.6603773584905662E-2</v>
      </c>
      <c r="AI33" s="23">
        <v>1.6645326504481434E-2</v>
      </c>
      <c r="AJ33" s="23">
        <v>0</v>
      </c>
      <c r="AO33" s="23">
        <v>1.2910798122065728E-2</v>
      </c>
      <c r="AP33" s="23">
        <v>5.67741935483871E-2</v>
      </c>
      <c r="AQ33" s="23">
        <v>7.3509015256588067E-2</v>
      </c>
      <c r="AR33" s="23">
        <v>0.1152</v>
      </c>
      <c r="AS33" s="23">
        <v>8.5487077534791248E-2</v>
      </c>
      <c r="AT33" s="23">
        <v>0.10580204778156997</v>
      </c>
      <c r="AU33" s="23">
        <v>6.7391881135579729E-2</v>
      </c>
      <c r="AV33" s="23">
        <v>215</v>
      </c>
      <c r="AZ33" s="23">
        <v>0.71641791044776115</v>
      </c>
      <c r="BA33" s="23">
        <v>0.78749999999999998</v>
      </c>
      <c r="BB33" s="23">
        <v>0.76086956521739135</v>
      </c>
      <c r="BC33" s="23">
        <v>0.73076923076923073</v>
      </c>
      <c r="BD33" s="23">
        <v>0.625</v>
      </c>
      <c r="BE33" s="23">
        <v>0.4</v>
      </c>
      <c r="BF33" s="23">
        <v>0.73699421965317924</v>
      </c>
      <c r="BI33" s="23">
        <v>0.10101010101010101</v>
      </c>
      <c r="BJ33" s="23">
        <v>0.1111111111111111</v>
      </c>
      <c r="BK33" s="23">
        <v>0.32756132756132755</v>
      </c>
      <c r="BL33" s="23">
        <v>0.46031746031746029</v>
      </c>
      <c r="BP33" s="23">
        <v>0.61220472440944884</v>
      </c>
      <c r="BQ33" s="23">
        <v>0.50353356890459366</v>
      </c>
      <c r="BR33" s="23">
        <v>0.70538092701118804</v>
      </c>
      <c r="BS33" s="23">
        <v>0.60720130932896887</v>
      </c>
      <c r="BT33" s="23">
        <v>0.67114093959731547</v>
      </c>
      <c r="BU33" s="23">
        <v>0.16279069767441862</v>
      </c>
      <c r="BY33" s="23">
        <v>0.54342723004694837</v>
      </c>
      <c r="BZ33" s="23">
        <v>0.68129032258064515</v>
      </c>
      <c r="CA33" s="23">
        <v>0.69486823855755897</v>
      </c>
      <c r="CB33" s="23">
        <v>0.63360000000000005</v>
      </c>
      <c r="CC33" s="23">
        <v>0.60834990059642147</v>
      </c>
      <c r="CD33" s="23">
        <v>0.58361774744027306</v>
      </c>
      <c r="CI33" s="23">
        <v>3.10192023633678E-2</v>
      </c>
      <c r="CJ33" s="23">
        <v>0.19033232628398791</v>
      </c>
      <c r="CK33" s="23">
        <v>0.28458498023715417</v>
      </c>
      <c r="CL33" s="23">
        <v>0.42084942084942084</v>
      </c>
      <c r="CM33" s="23">
        <v>0.33936651583710409</v>
      </c>
      <c r="CN33" s="23">
        <v>0.32450331125827814</v>
      </c>
    </row>
    <row r="34" spans="3:92" x14ac:dyDescent="0.25">
      <c r="C34" s="21">
        <v>41.807909604519772</v>
      </c>
      <c r="D34" s="21">
        <v>61.743341404358354</v>
      </c>
      <c r="E34" s="21">
        <v>67.245119305856832</v>
      </c>
      <c r="F34" s="21">
        <v>60.24096385542169</v>
      </c>
      <c r="G34" s="21">
        <v>31.830238726790451</v>
      </c>
      <c r="H34" s="21">
        <v>2.8571428571428572</v>
      </c>
      <c r="K34" s="23">
        <v>0</v>
      </c>
      <c r="L34" s="23">
        <v>8.4415584415584419</v>
      </c>
      <c r="M34" s="23">
        <v>10.37037037037037</v>
      </c>
      <c r="N34" s="23">
        <v>10.16949152542373</v>
      </c>
      <c r="O34" s="23">
        <v>0.48661800486618007</v>
      </c>
      <c r="P34" s="23">
        <v>26.836158192090398</v>
      </c>
      <c r="Q34" s="23">
        <v>30.46875</v>
      </c>
      <c r="R34" s="23">
        <v>20</v>
      </c>
      <c r="V34" s="23">
        <v>0.19939999999999999</v>
      </c>
      <c r="W34" s="23">
        <v>0.2208</v>
      </c>
      <c r="X34" s="23">
        <v>0.38</v>
      </c>
      <c r="Y34" s="23">
        <v>0.11799999999999999</v>
      </c>
      <c r="Z34" s="23">
        <v>3.2800000000000003E-2</v>
      </c>
      <c r="AA34" s="23">
        <v>4.9000000000000002E-2</v>
      </c>
      <c r="AE34" s="23">
        <v>3.3898305084745763E-2</v>
      </c>
      <c r="AF34" s="23">
        <v>7.1428571428571425E-2</v>
      </c>
      <c r="AG34" s="23">
        <v>8.5683297180043388E-2</v>
      </c>
      <c r="AH34" s="23">
        <v>6.4622124863088715E-2</v>
      </c>
      <c r="AI34" s="23">
        <v>1.8567639257294429E-2</v>
      </c>
      <c r="AJ34" s="23">
        <v>5.7142857142857143E-3</v>
      </c>
      <c r="AO34" s="23">
        <v>1.5439429928741092E-2</v>
      </c>
      <c r="AP34" s="23">
        <v>4.3301759133964821E-2</v>
      </c>
      <c r="AQ34" s="23">
        <v>7.9889807162534437E-2</v>
      </c>
      <c r="AR34" s="23">
        <v>8.0188679245283015E-2</v>
      </c>
      <c r="AS34" s="23">
        <v>8.1188118811881191E-2</v>
      </c>
      <c r="AT34" s="23">
        <v>0.10967741935483871</v>
      </c>
      <c r="AU34" s="23">
        <v>6.0936668440659925E-2</v>
      </c>
      <c r="AV34" s="23">
        <v>245</v>
      </c>
      <c r="AZ34" s="23">
        <v>0.73076923076923073</v>
      </c>
      <c r="BA34" s="23">
        <v>0.72631578947368425</v>
      </c>
      <c r="BB34" s="23">
        <v>0.71</v>
      </c>
      <c r="BC34" s="23">
        <v>0.72289156626506024</v>
      </c>
      <c r="BD34" s="23">
        <v>0.69565217391304346</v>
      </c>
      <c r="BE34" s="23">
        <v>0.66666666666666663</v>
      </c>
      <c r="BF34" s="23">
        <v>0.71867007672634275</v>
      </c>
      <c r="BI34" s="23">
        <v>7.2392638036809814E-2</v>
      </c>
      <c r="BJ34" s="23">
        <v>9.5705521472392641E-2</v>
      </c>
      <c r="BK34" s="23">
        <v>0.31411042944785278</v>
      </c>
      <c r="BL34" s="23">
        <v>0.51779141104294479</v>
      </c>
      <c r="BP34" s="23">
        <v>0.59979939819458372</v>
      </c>
      <c r="BQ34" s="23">
        <v>0.51630434782608692</v>
      </c>
      <c r="BR34" s="23">
        <v>0.71210526315789469</v>
      </c>
      <c r="BS34" s="23">
        <v>0.66440677966101691</v>
      </c>
      <c r="BT34" s="23">
        <v>0.60365853658536583</v>
      </c>
      <c r="BU34" s="23">
        <v>0.14693877551020409</v>
      </c>
      <c r="BY34" s="23">
        <v>0.55225653206650827</v>
      </c>
      <c r="BZ34" s="23">
        <v>0.66305818673883632</v>
      </c>
      <c r="CA34" s="23">
        <v>0.68870523415977958</v>
      </c>
      <c r="CB34" s="23">
        <v>0.69025157232704404</v>
      </c>
      <c r="CC34" s="23">
        <v>0.63762376237623763</v>
      </c>
      <c r="CD34" s="23">
        <v>0.6387096774193548</v>
      </c>
      <c r="CI34" s="23">
        <v>3.5714285714285712E-2</v>
      </c>
      <c r="CJ34" s="23">
        <v>0.15112540192926044</v>
      </c>
      <c r="CK34" s="23">
        <v>0.28368794326241137</v>
      </c>
      <c r="CL34" s="23">
        <v>0.36842105263157893</v>
      </c>
      <c r="CM34" s="23">
        <v>0.3577981651376147</v>
      </c>
      <c r="CN34" s="23">
        <v>0.31292517006802723</v>
      </c>
    </row>
    <row r="35" spans="3:92" x14ac:dyDescent="0.25">
      <c r="C35" s="21">
        <v>40.955631399317404</v>
      </c>
      <c r="D35" s="21">
        <v>60.961313012895666</v>
      </c>
      <c r="E35" s="21">
        <v>55.859802847754658</v>
      </c>
      <c r="F35" s="21">
        <v>47.032474804031352</v>
      </c>
      <c r="G35" s="21">
        <v>28.423772609819121</v>
      </c>
      <c r="H35" s="21">
        <v>1.4534883720930232</v>
      </c>
      <c r="K35" s="23">
        <v>0</v>
      </c>
      <c r="L35" s="23">
        <v>6.0402684563758395</v>
      </c>
      <c r="M35" s="23">
        <v>14.107883817427386</v>
      </c>
      <c r="N35" s="23">
        <v>17.307692307692307</v>
      </c>
      <c r="O35" s="23">
        <v>0</v>
      </c>
      <c r="P35" s="23">
        <v>18.76923076923077</v>
      </c>
      <c r="Q35" s="23">
        <v>30.147058823529409</v>
      </c>
      <c r="R35" s="23">
        <v>24.590163934426229</v>
      </c>
      <c r="V35" s="23">
        <v>0.2026</v>
      </c>
      <c r="W35" s="23">
        <v>0.21679999999999999</v>
      </c>
      <c r="X35" s="23">
        <v>0.38219999999999998</v>
      </c>
      <c r="Y35" s="23">
        <v>0.1148</v>
      </c>
      <c r="Z35" s="23">
        <v>3.6200000000000003E-2</v>
      </c>
      <c r="AA35" s="23">
        <v>4.7399999999999998E-2</v>
      </c>
      <c r="AE35" s="23">
        <v>4.3230944254835042E-2</v>
      </c>
      <c r="AF35" s="23">
        <v>7.0339976553341149E-2</v>
      </c>
      <c r="AG35" s="23">
        <v>8.6527929901423883E-2</v>
      </c>
      <c r="AH35" s="23">
        <v>5.0391937290033592E-2</v>
      </c>
      <c r="AI35" s="23">
        <v>1.6795865633074936E-2</v>
      </c>
      <c r="AJ35" s="23">
        <v>2.9069767441860465E-3</v>
      </c>
      <c r="AO35" s="23">
        <v>1.4388489208633094E-2</v>
      </c>
      <c r="AP35" s="23">
        <v>5.0666666666666665E-2</v>
      </c>
      <c r="AQ35" s="23">
        <v>6.8870523415977963E-2</v>
      </c>
      <c r="AR35" s="23">
        <v>8.6677367576243974E-2</v>
      </c>
      <c r="AS35" s="23">
        <v>0.11067961165048544</v>
      </c>
      <c r="AT35" s="23">
        <v>0.10264900662251655</v>
      </c>
      <c r="AU35" s="23">
        <v>6.4533333333333331E-2</v>
      </c>
      <c r="AV35" s="23">
        <v>237</v>
      </c>
      <c r="AZ35" s="23">
        <v>0.71590909090909094</v>
      </c>
      <c r="BA35" s="23">
        <v>0.75</v>
      </c>
      <c r="BB35" s="23">
        <v>0.73076923076923073</v>
      </c>
      <c r="BC35" s="23">
        <v>0.73913043478260865</v>
      </c>
      <c r="BD35" s="23">
        <v>0.77142857142857146</v>
      </c>
      <c r="BE35" s="23">
        <v>0.2</v>
      </c>
      <c r="BF35" s="23">
        <v>0.73067331670822944</v>
      </c>
      <c r="BI35" s="23">
        <v>6.8415051311288486E-2</v>
      </c>
      <c r="BJ35" s="23">
        <v>9.2360319270239452E-2</v>
      </c>
      <c r="BK35" s="23">
        <v>0.31927023945267957</v>
      </c>
      <c r="BL35" s="23">
        <v>0.51995438996579246</v>
      </c>
      <c r="BP35" s="23">
        <v>0.58637709772951629</v>
      </c>
      <c r="BQ35" s="23">
        <v>0.52121771217712176</v>
      </c>
      <c r="BR35" s="23">
        <v>0.73260073260073255</v>
      </c>
      <c r="BS35" s="23">
        <v>0.62195121951219512</v>
      </c>
      <c r="BT35" s="23">
        <v>0.65193370165745856</v>
      </c>
      <c r="BU35" s="23">
        <v>0.21940928270042195</v>
      </c>
      <c r="BY35" s="23">
        <v>0.54076738609112707</v>
      </c>
      <c r="BZ35" s="23">
        <v>0.70933333333333337</v>
      </c>
      <c r="CA35" s="23">
        <v>0.68870523415977958</v>
      </c>
      <c r="CB35" s="23">
        <v>0.6918138041733547</v>
      </c>
      <c r="CC35" s="23">
        <v>0.64271844660194177</v>
      </c>
      <c r="CD35" s="23">
        <v>0.64569536423841056</v>
      </c>
      <c r="CI35" s="23">
        <v>2.7272727272727271E-2</v>
      </c>
      <c r="CJ35" s="23">
        <v>0.22</v>
      </c>
      <c r="CK35" s="23">
        <v>0.29629629629629628</v>
      </c>
      <c r="CL35" s="23">
        <v>0.38197424892703863</v>
      </c>
      <c r="CM35" s="23">
        <v>0.38666666666666666</v>
      </c>
      <c r="CN35" s="23">
        <v>0.31788079470198677</v>
      </c>
    </row>
    <row r="36" spans="3:92" x14ac:dyDescent="0.25">
      <c r="C36" s="21">
        <v>38.759689922480618</v>
      </c>
      <c r="D36" s="21">
        <v>75.995174909529553</v>
      </c>
      <c r="E36" s="21">
        <v>63.596491228070178</v>
      </c>
      <c r="F36" s="21">
        <v>68.131868131868131</v>
      </c>
      <c r="G36" s="21">
        <v>28.683181225554108</v>
      </c>
      <c r="H36" s="21">
        <v>4.4182621502209134</v>
      </c>
      <c r="K36" s="23">
        <v>0</v>
      </c>
      <c r="L36" s="23">
        <v>6.6225165562913908</v>
      </c>
      <c r="M36" s="23">
        <v>11.031518624641834</v>
      </c>
      <c r="N36" s="23">
        <v>7.5471698113207548</v>
      </c>
      <c r="O36" s="23">
        <v>0</v>
      </c>
      <c r="P36" s="23">
        <v>18.648648648648649</v>
      </c>
      <c r="Q36" s="23">
        <v>21.487603305785125</v>
      </c>
      <c r="R36" s="23">
        <v>22.413793103448278</v>
      </c>
      <c r="V36" s="23">
        <v>0.1948</v>
      </c>
      <c r="W36" s="23">
        <v>0.224</v>
      </c>
      <c r="X36" s="23">
        <v>0.38440000000000002</v>
      </c>
      <c r="Y36" s="23">
        <v>0.1216</v>
      </c>
      <c r="Z36" s="23">
        <v>3.4599999999999999E-2</v>
      </c>
      <c r="AA36" s="23">
        <v>4.0599999999999997E-2</v>
      </c>
      <c r="AE36" s="23">
        <v>2.9900332225913623E-2</v>
      </c>
      <c r="AF36" s="23">
        <v>6.0313630880579013E-2</v>
      </c>
      <c r="AG36" s="23">
        <v>6.25E-2</v>
      </c>
      <c r="AH36" s="23">
        <v>4.8351648351648353E-2</v>
      </c>
      <c r="AI36" s="23">
        <v>2.7379400260756193E-2</v>
      </c>
      <c r="AJ36" s="23">
        <v>5.8910162002945507E-3</v>
      </c>
      <c r="AO36" s="23">
        <v>1.384083044982699E-2</v>
      </c>
      <c r="AP36" s="23">
        <v>3.7283621837549935E-2</v>
      </c>
      <c r="AQ36" s="23">
        <v>7.5596816976127315E-2</v>
      </c>
      <c r="AR36" s="23">
        <v>8.9763779527559054E-2</v>
      </c>
      <c r="AS36" s="23">
        <v>0.11259541984732824</v>
      </c>
      <c r="AT36" s="23">
        <v>0.11986301369863013</v>
      </c>
      <c r="AU36" s="23">
        <v>6.487052053361235E-2</v>
      </c>
      <c r="AV36" s="23">
        <v>203</v>
      </c>
      <c r="AZ36" s="23">
        <v>0.72972972972972971</v>
      </c>
      <c r="BA36" s="23">
        <v>0.80769230769230771</v>
      </c>
      <c r="BB36" s="23">
        <v>0.70114942528735635</v>
      </c>
      <c r="BC36" s="23">
        <v>0.72602739726027399</v>
      </c>
      <c r="BD36" s="23">
        <v>0.75862068965517238</v>
      </c>
      <c r="BE36" s="23">
        <v>0.55555555555555558</v>
      </c>
      <c r="BF36" s="23">
        <v>0.7371428571428571</v>
      </c>
      <c r="BI36" s="23">
        <v>7.7762619372442013E-2</v>
      </c>
      <c r="BJ36" s="23">
        <v>0.10641200545702592</v>
      </c>
      <c r="BK36" s="23">
        <v>0.35879945429740789</v>
      </c>
      <c r="BL36" s="23">
        <v>0.45702592087312416</v>
      </c>
      <c r="BP36" s="23">
        <v>0.5882956878850103</v>
      </c>
      <c r="BQ36" s="23">
        <v>0.52767857142857144</v>
      </c>
      <c r="BR36" s="23">
        <v>0.70759625390218517</v>
      </c>
      <c r="BS36" s="23">
        <v>0.59868421052631582</v>
      </c>
      <c r="BT36" s="23">
        <v>0.61849710982658956</v>
      </c>
      <c r="BU36" s="23">
        <v>0.18226600985221675</v>
      </c>
      <c r="BY36" s="23">
        <v>0.54325259515570934</v>
      </c>
      <c r="BZ36" s="23">
        <v>0.67509986684420775</v>
      </c>
      <c r="CA36" s="23">
        <v>0.69496021220159154</v>
      </c>
      <c r="CB36" s="23">
        <v>0.65354330708661412</v>
      </c>
      <c r="CC36" s="23">
        <v>0.61259541984732824</v>
      </c>
      <c r="CD36" s="23">
        <v>0.63013698630136983</v>
      </c>
      <c r="CI36" s="23">
        <v>3.2448377581120944E-2</v>
      </c>
      <c r="CJ36" s="23">
        <v>0.17241379310344829</v>
      </c>
      <c r="CK36" s="23">
        <v>0.31487889273356401</v>
      </c>
      <c r="CL36" s="23">
        <v>0.38247011952191234</v>
      </c>
      <c r="CM36" s="23">
        <v>0.40573770491803279</v>
      </c>
      <c r="CN36" s="23">
        <v>0.31543624161073824</v>
      </c>
    </row>
    <row r="37" spans="3:92" x14ac:dyDescent="0.25">
      <c r="C37" s="21">
        <v>29.44507361268403</v>
      </c>
      <c r="D37" s="21">
        <v>54.63182897862233</v>
      </c>
      <c r="E37" s="21">
        <v>61.688311688311686</v>
      </c>
      <c r="F37" s="21">
        <v>74.860335195530723</v>
      </c>
      <c r="G37" s="21">
        <v>23.529411764705884</v>
      </c>
      <c r="H37" s="21">
        <v>5.7887120115774238</v>
      </c>
      <c r="K37" s="23">
        <v>0</v>
      </c>
      <c r="L37" s="23">
        <v>5.8823529411764701</v>
      </c>
      <c r="M37" s="23">
        <v>12.112676056338028</v>
      </c>
      <c r="N37" s="23">
        <v>10.9375</v>
      </c>
      <c r="O37" s="23">
        <v>0.49504950495049505</v>
      </c>
      <c r="P37" s="23">
        <v>20.872274143302182</v>
      </c>
      <c r="Q37" s="23">
        <v>24.822695035460992</v>
      </c>
      <c r="R37" s="23">
        <v>19.230769230769234</v>
      </c>
      <c r="V37" s="23">
        <v>0.19439999999999999</v>
      </c>
      <c r="W37" s="23">
        <v>0.22220000000000001</v>
      </c>
      <c r="X37" s="23">
        <v>0.38140000000000002</v>
      </c>
      <c r="Y37" s="23">
        <v>0.1232</v>
      </c>
      <c r="Z37" s="23">
        <v>3.1399999999999997E-2</v>
      </c>
      <c r="AA37" s="23">
        <v>4.7399999999999998E-2</v>
      </c>
      <c r="AE37" s="23">
        <v>3.7372593431483581E-2</v>
      </c>
      <c r="AF37" s="23">
        <v>6.8883610451306407E-2</v>
      </c>
      <c r="AG37" s="23">
        <v>7.3593073593073599E-2</v>
      </c>
      <c r="AH37" s="23">
        <v>6.256983240223464E-2</v>
      </c>
      <c r="AI37" s="23">
        <v>2.6143790849673203E-2</v>
      </c>
      <c r="AJ37" s="23">
        <v>2.8943560057887118E-3</v>
      </c>
      <c r="AO37" s="23">
        <v>1.5476190476190477E-2</v>
      </c>
      <c r="AP37" s="23">
        <v>5.7180851063829786E-2</v>
      </c>
      <c r="AQ37" s="23">
        <v>8.982826948480846E-2</v>
      </c>
      <c r="AR37" s="23">
        <v>6.4976228209191758E-2</v>
      </c>
      <c r="AS37" s="23">
        <v>9.8814229249011856E-2</v>
      </c>
      <c r="AT37" s="23">
        <v>0.11475409836065574</v>
      </c>
      <c r="AU37" s="23">
        <v>6.594566077552097E-2</v>
      </c>
      <c r="AV37" s="23">
        <v>237</v>
      </c>
      <c r="AZ37" s="23">
        <v>0.703125</v>
      </c>
      <c r="BA37" s="23">
        <v>0.82352941176470584</v>
      </c>
      <c r="BB37" s="23">
        <v>0.80392156862745101</v>
      </c>
      <c r="BC37" s="23">
        <v>0.59139784946236562</v>
      </c>
      <c r="BD37" s="23">
        <v>0.7857142857142857</v>
      </c>
      <c r="BE37" s="23">
        <v>0.7</v>
      </c>
      <c r="BF37" s="23">
        <v>0.73560209424083767</v>
      </c>
      <c r="BI37" s="23">
        <v>9.2121212121212118E-2</v>
      </c>
      <c r="BJ37" s="23">
        <v>0.08</v>
      </c>
      <c r="BK37" s="23">
        <v>0.33333333333333331</v>
      </c>
      <c r="BL37" s="23">
        <v>0.49454545454545457</v>
      </c>
      <c r="BP37" s="23">
        <v>0.57921810699588472</v>
      </c>
      <c r="BQ37" s="23">
        <v>0.50495049504950495</v>
      </c>
      <c r="BR37" s="23">
        <v>0.72732039853172525</v>
      </c>
      <c r="BS37" s="23">
        <v>0.63636363636363635</v>
      </c>
      <c r="BT37" s="23">
        <v>0.62420382165605093</v>
      </c>
      <c r="BU37" s="23">
        <v>0.17721518987341772</v>
      </c>
      <c r="BY37" s="23">
        <v>0.52261904761904765</v>
      </c>
      <c r="BZ37" s="23">
        <v>0.7167553191489362</v>
      </c>
      <c r="CA37" s="23">
        <v>0.69352708058124179</v>
      </c>
      <c r="CB37" s="23">
        <v>0.6671949286846276</v>
      </c>
      <c r="CC37" s="23">
        <v>0.62055335968379444</v>
      </c>
      <c r="CD37" s="23">
        <v>0.65573770491803274</v>
      </c>
      <c r="CI37" s="23">
        <v>3.7593984962406013E-2</v>
      </c>
      <c r="CJ37" s="23">
        <v>0.18709677419354839</v>
      </c>
      <c r="CK37" s="23">
        <v>0.34285714285714286</v>
      </c>
      <c r="CL37" s="23">
        <v>0.3723849372384937</v>
      </c>
      <c r="CM37" s="23">
        <v>0.31967213114754101</v>
      </c>
      <c r="CN37" s="23">
        <v>0.32876712328767121</v>
      </c>
    </row>
    <row r="38" spans="3:92" x14ac:dyDescent="0.25">
      <c r="C38" s="21">
        <v>34.330011074197124</v>
      </c>
      <c r="D38" s="21">
        <v>68.019093078758956</v>
      </c>
      <c r="E38" s="21">
        <v>70</v>
      </c>
      <c r="F38" s="21">
        <v>51.422319474835888</v>
      </c>
      <c r="G38" s="21">
        <v>25.839793281653748</v>
      </c>
      <c r="H38" s="21">
        <v>7.4515648286140088</v>
      </c>
      <c r="K38" s="23">
        <v>0</v>
      </c>
      <c r="L38" s="23">
        <v>6.0402684563758395</v>
      </c>
      <c r="M38" s="23">
        <v>10.204081632653061</v>
      </c>
      <c r="N38" s="23">
        <v>10.344827586206897</v>
      </c>
      <c r="O38" s="23">
        <v>0</v>
      </c>
      <c r="P38" s="23">
        <v>25.344352617079892</v>
      </c>
      <c r="Q38" s="23">
        <v>19.852941176470587</v>
      </c>
      <c r="R38" s="23">
        <v>20.33898305084746</v>
      </c>
      <c r="V38" s="23">
        <v>0.20180000000000001</v>
      </c>
      <c r="W38" s="23">
        <v>0.2122</v>
      </c>
      <c r="X38" s="23">
        <v>0.38619999999999999</v>
      </c>
      <c r="Y38" s="23">
        <v>0.1246</v>
      </c>
      <c r="Z38" s="23">
        <v>3.3799999999999997E-2</v>
      </c>
      <c r="AA38" s="23">
        <v>4.1399999999999999E-2</v>
      </c>
      <c r="AE38" s="23">
        <v>4.0974529346622372E-2</v>
      </c>
      <c r="AF38" s="23">
        <v>5.6085918854415273E-2</v>
      </c>
      <c r="AG38" s="23">
        <v>6.4444444444444443E-2</v>
      </c>
      <c r="AH38" s="23">
        <v>5.5798687089715533E-2</v>
      </c>
      <c r="AI38" s="23">
        <v>1.8087855297157621E-2</v>
      </c>
      <c r="AJ38" s="23">
        <v>0</v>
      </c>
      <c r="AO38" s="23">
        <v>1.6336056009334889E-2</v>
      </c>
      <c r="AP38" s="23">
        <v>6.3802083333333329E-2</v>
      </c>
      <c r="AQ38" s="23">
        <v>9.8092643051771122E-2</v>
      </c>
      <c r="AR38" s="23">
        <v>9.1772151898734181E-2</v>
      </c>
      <c r="AS38" s="23">
        <v>9.3567251461988299E-2</v>
      </c>
      <c r="AT38" s="23">
        <v>0.13214285714285715</v>
      </c>
      <c r="AU38" s="23">
        <v>7.3467230443974629E-2</v>
      </c>
      <c r="AV38" s="23">
        <v>207</v>
      </c>
      <c r="AZ38" s="23">
        <v>0.73417721518987344</v>
      </c>
      <c r="BA38" s="23">
        <v>0.71232876712328763</v>
      </c>
      <c r="BB38" s="23">
        <v>0.70329670329670335</v>
      </c>
      <c r="BC38" s="23">
        <v>0.74725274725274726</v>
      </c>
      <c r="BD38" s="23">
        <v>0.6428571428571429</v>
      </c>
      <c r="BE38" s="23">
        <v>0.875</v>
      </c>
      <c r="BF38" s="23">
        <v>0.72162162162162158</v>
      </c>
      <c r="BI38" s="23">
        <v>9.8885793871866301E-2</v>
      </c>
      <c r="BJ38" s="23">
        <v>0.11281337047353761</v>
      </c>
      <c r="BK38" s="23">
        <v>0.33426183844011143</v>
      </c>
      <c r="BL38" s="23">
        <v>0.45403899721448465</v>
      </c>
      <c r="BP38" s="23">
        <v>0.58572844400396429</v>
      </c>
      <c r="BQ38" s="23">
        <v>0.48539114043355325</v>
      </c>
      <c r="BR38" s="23">
        <v>0.72656654583117553</v>
      </c>
      <c r="BS38" s="23">
        <v>0.622792937399679</v>
      </c>
      <c r="BT38" s="23">
        <v>0.65680473372781067</v>
      </c>
      <c r="BU38" s="23">
        <v>0.15942028985507245</v>
      </c>
      <c r="BY38" s="23">
        <v>0.54259043173862309</v>
      </c>
      <c r="BZ38" s="23">
        <v>0.67578125</v>
      </c>
      <c r="CA38" s="23">
        <v>0.68801089918256131</v>
      </c>
      <c r="CB38" s="23">
        <v>0.680379746835443</v>
      </c>
      <c r="CC38" s="23">
        <v>0.60818713450292394</v>
      </c>
      <c r="CD38" s="23">
        <v>0.66428571428571426</v>
      </c>
      <c r="CI38" s="23">
        <v>3.4074074074074076E-2</v>
      </c>
      <c r="CJ38" s="23">
        <v>0.24516129032258063</v>
      </c>
      <c r="CK38" s="23">
        <v>0.36121673003802279</v>
      </c>
      <c r="CL38" s="23">
        <v>0.37448559670781895</v>
      </c>
      <c r="CM38" s="23">
        <v>0.39732142857142855</v>
      </c>
      <c r="CN38" s="23">
        <v>0.37681159420289856</v>
      </c>
    </row>
    <row r="39" spans="3:92" x14ac:dyDescent="0.25">
      <c r="C39" s="21">
        <v>37.37259343148358</v>
      </c>
      <c r="D39" s="21">
        <v>44.632086851628465</v>
      </c>
      <c r="E39" s="21">
        <v>54.112554112554115</v>
      </c>
      <c r="F39" s="21">
        <v>77.092511013215855</v>
      </c>
      <c r="G39" s="21">
        <v>29.100529100529101</v>
      </c>
      <c r="H39" s="21">
        <v>7.1428571428571432</v>
      </c>
      <c r="K39" s="23">
        <v>0</v>
      </c>
      <c r="L39" s="23">
        <v>5.8441558441558437</v>
      </c>
      <c r="M39" s="23">
        <v>10.59322033898305</v>
      </c>
      <c r="N39" s="23">
        <v>8.5106382978723403</v>
      </c>
      <c r="O39" s="23">
        <v>0</v>
      </c>
      <c r="P39" s="23">
        <v>18.611111111111111</v>
      </c>
      <c r="Q39" s="23">
        <v>25.78125</v>
      </c>
      <c r="R39" s="23">
        <v>12.962962962962962</v>
      </c>
      <c r="V39" s="23">
        <v>0.19639999999999999</v>
      </c>
      <c r="W39" s="23">
        <v>0.21460000000000001</v>
      </c>
      <c r="X39" s="23">
        <v>0.38900000000000001</v>
      </c>
      <c r="Y39" s="23">
        <v>0.127</v>
      </c>
      <c r="Z39" s="23">
        <v>2.8799999999999999E-2</v>
      </c>
      <c r="AA39" s="23">
        <v>4.4200000000000003E-2</v>
      </c>
      <c r="AE39" s="23">
        <v>2.9445073612684031E-2</v>
      </c>
      <c r="AF39" s="23">
        <v>8.3232810615199035E-2</v>
      </c>
      <c r="AG39" s="23">
        <v>6.4935064935064929E-2</v>
      </c>
      <c r="AH39" s="23">
        <v>6.0572687224669602E-2</v>
      </c>
      <c r="AI39" s="23">
        <v>1.4550264550264549E-2</v>
      </c>
      <c r="AJ39" s="23">
        <v>0</v>
      </c>
      <c r="AO39" s="23">
        <v>1.5330188679245283E-2</v>
      </c>
      <c r="AP39" s="23">
        <v>5.4054054054054057E-2</v>
      </c>
      <c r="AQ39" s="23">
        <v>6.6579634464751958E-2</v>
      </c>
      <c r="AR39" s="23">
        <v>9.8684210526315791E-2</v>
      </c>
      <c r="AS39" s="23">
        <v>9.6078431372549025E-2</v>
      </c>
      <c r="AT39" s="23">
        <v>0.13230769230769232</v>
      </c>
      <c r="AU39" s="23">
        <v>6.7421648670002637E-2</v>
      </c>
      <c r="AV39" s="23">
        <v>221</v>
      </c>
      <c r="AZ39" s="23">
        <v>0.70666666666666667</v>
      </c>
      <c r="BA39" s="23">
        <v>0.74736842105263157</v>
      </c>
      <c r="BB39" s="23">
        <v>0.64197530864197527</v>
      </c>
      <c r="BC39" s="23">
        <v>0.73076923076923073</v>
      </c>
      <c r="BD39" s="23">
        <v>0.6785714285714286</v>
      </c>
      <c r="BE39" s="23">
        <v>0.66666666666666663</v>
      </c>
      <c r="BF39" s="23">
        <v>0.7055555555555556</v>
      </c>
      <c r="BI39" s="23">
        <v>0.11812080536912752</v>
      </c>
      <c r="BJ39" s="23">
        <v>0.11409395973154363</v>
      </c>
      <c r="BK39" s="23">
        <v>0.28187919463087246</v>
      </c>
      <c r="BL39" s="23">
        <v>0.48590604026845635</v>
      </c>
      <c r="BP39" s="23">
        <v>0.60285132382892059</v>
      </c>
      <c r="BQ39" s="23">
        <v>0.50792171481826653</v>
      </c>
      <c r="BR39" s="23">
        <v>0.71928020565552697</v>
      </c>
      <c r="BS39" s="23">
        <v>0.63464566929133859</v>
      </c>
      <c r="BT39" s="23">
        <v>0.63888888888888884</v>
      </c>
      <c r="BU39" s="23">
        <v>0.17194570135746606</v>
      </c>
      <c r="BY39" s="23">
        <v>0.54245283018867929</v>
      </c>
      <c r="BZ39" s="23">
        <v>0.70270270270270274</v>
      </c>
      <c r="CA39" s="23">
        <v>0.69973890339425593</v>
      </c>
      <c r="CB39" s="23">
        <v>0.66447368421052633</v>
      </c>
      <c r="CC39" s="23">
        <v>0.62549019607843137</v>
      </c>
      <c r="CD39" s="23">
        <v>0.61538461538461542</v>
      </c>
      <c r="CI39" s="23">
        <v>3.3333333333333333E-2</v>
      </c>
      <c r="CJ39" s="23">
        <v>0.21221864951768488</v>
      </c>
      <c r="CK39" s="23">
        <v>0.27536231884057971</v>
      </c>
      <c r="CL39" s="23">
        <v>0.38197424892703863</v>
      </c>
      <c r="CM39" s="23">
        <v>0.37962962962962965</v>
      </c>
      <c r="CN39" s="23">
        <v>0.37179487179487181</v>
      </c>
    </row>
    <row r="40" spans="3:92" x14ac:dyDescent="0.25">
      <c r="C40" s="21">
        <v>41.340782122905026</v>
      </c>
      <c r="D40" s="21">
        <v>54.827175208581643</v>
      </c>
      <c r="E40" s="21">
        <v>57.713651498335182</v>
      </c>
      <c r="F40" s="21">
        <v>62.906724511930584</v>
      </c>
      <c r="G40" s="21">
        <v>22.222222222222221</v>
      </c>
      <c r="H40" s="21">
        <v>4.4247787610619467</v>
      </c>
      <c r="K40" s="23">
        <v>0</v>
      </c>
      <c r="L40" s="23">
        <v>5.3892215568862278</v>
      </c>
      <c r="M40" s="23">
        <v>8.5137085137085133</v>
      </c>
      <c r="N40" s="23">
        <v>20.33898305084746</v>
      </c>
      <c r="O40" s="23">
        <v>0</v>
      </c>
      <c r="P40" s="23">
        <v>18.597560975609756</v>
      </c>
      <c r="Q40" s="23">
        <v>24.242424242424242</v>
      </c>
      <c r="R40" s="23">
        <v>24.242424242424242</v>
      </c>
      <c r="V40" s="23">
        <v>0.19819999999999999</v>
      </c>
      <c r="W40" s="23">
        <v>0.22020000000000001</v>
      </c>
      <c r="X40" s="23">
        <v>0.38440000000000002</v>
      </c>
      <c r="Y40" s="23">
        <v>0.1234</v>
      </c>
      <c r="Z40" s="23">
        <v>3.1800000000000002E-2</v>
      </c>
      <c r="AA40" s="23">
        <v>4.2000000000000003E-2</v>
      </c>
      <c r="AE40" s="23">
        <v>2.5698324022346369E-2</v>
      </c>
      <c r="AF40" s="23">
        <v>5.7210965435041714E-2</v>
      </c>
      <c r="AG40" s="23">
        <v>7.3251942286348501E-2</v>
      </c>
      <c r="AH40" s="23">
        <v>6.0737527114967459E-2</v>
      </c>
      <c r="AI40" s="23">
        <v>1.9607843137254902E-2</v>
      </c>
      <c r="AJ40" s="23">
        <v>2.9498525073746312E-3</v>
      </c>
      <c r="AO40" s="23">
        <v>1.3953488372093023E-2</v>
      </c>
      <c r="AP40" s="23">
        <v>4.7556142668428003E-2</v>
      </c>
      <c r="AQ40" s="23">
        <v>8.2058414464534074E-2</v>
      </c>
      <c r="AR40" s="23">
        <v>8.8957055214723926E-2</v>
      </c>
      <c r="AS40" s="23">
        <v>9.5238095238095233E-2</v>
      </c>
      <c r="AT40" s="23">
        <v>0.13355048859934854</v>
      </c>
      <c r="AU40" s="23">
        <v>6.6859699921031857E-2</v>
      </c>
      <c r="AV40" s="23">
        <v>210</v>
      </c>
      <c r="AZ40" s="23">
        <v>0.5490196078431373</v>
      </c>
      <c r="BA40" s="23">
        <v>0.6853932584269663</v>
      </c>
      <c r="BB40" s="23">
        <v>0.7865168539325843</v>
      </c>
      <c r="BC40" s="23">
        <v>0.7</v>
      </c>
      <c r="BD40" s="23">
        <v>0.65517241379310343</v>
      </c>
      <c r="BE40" s="23">
        <v>0.7142857142857143</v>
      </c>
      <c r="BF40" s="23">
        <v>0.6929577464788732</v>
      </c>
      <c r="BI40" s="23">
        <v>9.9730458221024262E-2</v>
      </c>
      <c r="BJ40" s="23">
        <v>7.681940700808626E-2</v>
      </c>
      <c r="BK40" s="23">
        <v>0.29919137466307277</v>
      </c>
      <c r="BL40" s="23">
        <v>0.52425876010781669</v>
      </c>
      <c r="BP40" s="23">
        <v>0.65590312815338048</v>
      </c>
      <c r="BQ40" s="23">
        <v>0.50681198910081748</v>
      </c>
      <c r="BR40" s="23">
        <v>0.71540062434963581</v>
      </c>
      <c r="BS40" s="23">
        <v>0.58184764991896276</v>
      </c>
      <c r="BT40" s="23">
        <v>0.66666666666666663</v>
      </c>
      <c r="BU40" s="23">
        <v>0.15714285714285714</v>
      </c>
      <c r="BY40" s="23">
        <v>0.52209302325581397</v>
      </c>
      <c r="BZ40" s="23">
        <v>0.6895640686922061</v>
      </c>
      <c r="CA40" s="23">
        <v>0.70236439499304593</v>
      </c>
      <c r="CB40" s="23">
        <v>0.64110429447852757</v>
      </c>
      <c r="CC40" s="23">
        <v>0.60515873015873012</v>
      </c>
      <c r="CD40" s="23">
        <v>0.64820846905537455</v>
      </c>
      <c r="CI40" s="23">
        <v>3.6927621861152143E-2</v>
      </c>
      <c r="CJ40" s="23">
        <v>0.18789808917197454</v>
      </c>
      <c r="CK40" s="23">
        <v>0.33460076045627374</v>
      </c>
      <c r="CL40" s="23">
        <v>0.36470588235294116</v>
      </c>
      <c r="CM40" s="23">
        <v>0.40825688073394495</v>
      </c>
      <c r="CN40" s="23">
        <v>0.38666666666666666</v>
      </c>
    </row>
    <row r="41" spans="3:92" x14ac:dyDescent="0.25">
      <c r="C41" s="21">
        <v>39.503386004514674</v>
      </c>
      <c r="D41" s="21">
        <v>56.085918854415276</v>
      </c>
      <c r="E41" s="21">
        <v>67.464635473340593</v>
      </c>
      <c r="F41" s="21">
        <v>54.6875</v>
      </c>
      <c r="G41" s="21">
        <v>32.383419689119172</v>
      </c>
      <c r="H41" s="21">
        <v>4.3541364296081273</v>
      </c>
      <c r="K41" s="23">
        <v>0</v>
      </c>
      <c r="L41" s="23">
        <v>6.1728395061728394</v>
      </c>
      <c r="M41" s="23">
        <v>11.269614835948644</v>
      </c>
      <c r="N41" s="23">
        <v>11.363636363636363</v>
      </c>
      <c r="O41" s="23">
        <v>0.23310023310023309</v>
      </c>
      <c r="P41" s="23">
        <v>23.848238482384822</v>
      </c>
      <c r="Q41" s="23">
        <v>32.283464566929133</v>
      </c>
      <c r="R41" s="23">
        <v>17.543859649122805</v>
      </c>
      <c r="V41" s="23">
        <v>0.19919999999999999</v>
      </c>
      <c r="W41" s="23">
        <v>0.21379999999999999</v>
      </c>
      <c r="X41" s="23">
        <v>0.38919999999999999</v>
      </c>
      <c r="Y41" s="23">
        <v>0.1188</v>
      </c>
      <c r="Z41" s="23">
        <v>3.1399999999999997E-2</v>
      </c>
      <c r="AA41" s="23">
        <v>4.7600000000000003E-2</v>
      </c>
      <c r="AE41" s="23">
        <v>3.0474040632054177E-2</v>
      </c>
      <c r="AF41" s="23">
        <v>5.6085918854415273E-2</v>
      </c>
      <c r="AG41" s="23">
        <v>8.7051142546245922E-2</v>
      </c>
      <c r="AH41" s="23">
        <v>6.9196428571428575E-2</v>
      </c>
      <c r="AI41" s="23">
        <v>2.5906735751295335E-2</v>
      </c>
      <c r="AJ41" s="23">
        <v>2.9027576197387518E-3</v>
      </c>
      <c r="AO41" s="23">
        <v>2.2405660377358489E-2</v>
      </c>
      <c r="AP41" s="23">
        <v>5.5482166446499337E-2</v>
      </c>
      <c r="AQ41" s="23">
        <v>8.7551299589603282E-2</v>
      </c>
      <c r="AR41" s="23">
        <v>7.4918566775244305E-2</v>
      </c>
      <c r="AS41" s="23">
        <v>7.7075098814229248E-2</v>
      </c>
      <c r="AT41" s="23">
        <v>0.15483870967741936</v>
      </c>
      <c r="AU41" s="23">
        <v>6.8507700477960704E-2</v>
      </c>
      <c r="AV41" s="23">
        <v>238</v>
      </c>
      <c r="AZ41" s="23">
        <v>0.75609756097560976</v>
      </c>
      <c r="BA41" s="23">
        <v>0.74025974025974028</v>
      </c>
      <c r="BB41" s="23">
        <v>0.71698113207547165</v>
      </c>
      <c r="BC41" s="23">
        <v>0.75</v>
      </c>
      <c r="BD41" s="23">
        <v>0.66666666666666663</v>
      </c>
      <c r="BE41" s="23">
        <v>0.61538461538461542</v>
      </c>
      <c r="BF41" s="23">
        <v>0.72864321608040206</v>
      </c>
      <c r="BI41" s="23">
        <v>9.2345078979343867E-2</v>
      </c>
      <c r="BJ41" s="23">
        <v>6.6828675577156743E-2</v>
      </c>
      <c r="BK41" s="23">
        <v>0.29890643985419196</v>
      </c>
      <c r="BL41" s="23">
        <v>0.54191980558930741</v>
      </c>
      <c r="BP41" s="23">
        <v>0.62550200803212852</v>
      </c>
      <c r="BQ41" s="23">
        <v>0.51449953227315248</v>
      </c>
      <c r="BR41" s="23">
        <v>0.7214799588900308</v>
      </c>
      <c r="BS41" s="23">
        <v>0.66161616161616166</v>
      </c>
      <c r="BT41" s="23">
        <v>0.61783439490445857</v>
      </c>
      <c r="BU41" s="23">
        <v>0.16806722689075632</v>
      </c>
      <c r="BY41" s="23">
        <v>0.5625</v>
      </c>
      <c r="BZ41" s="23">
        <v>0.68163804491413471</v>
      </c>
      <c r="CA41" s="23">
        <v>0.70861833105335159</v>
      </c>
      <c r="CB41" s="23">
        <v>0.67263843648208466</v>
      </c>
      <c r="CC41" s="23">
        <v>0.62845849802371545</v>
      </c>
      <c r="CD41" s="23">
        <v>0.65161290322580645</v>
      </c>
      <c r="CI41" s="23">
        <v>4.4977511244377814E-2</v>
      </c>
      <c r="CJ41" s="23">
        <v>0.20578778135048231</v>
      </c>
      <c r="CK41" s="23">
        <v>0.29739776951672864</v>
      </c>
      <c r="CL41" s="23">
        <v>0.36170212765957449</v>
      </c>
      <c r="CM41" s="23">
        <v>0.36923076923076925</v>
      </c>
      <c r="CN41" s="23">
        <v>0.39160839160839161</v>
      </c>
    </row>
    <row r="42" spans="3:92" x14ac:dyDescent="0.25">
      <c r="C42" s="21">
        <v>35.834266517357221</v>
      </c>
      <c r="D42" s="21">
        <v>56.422569027611047</v>
      </c>
      <c r="E42" s="21">
        <v>61.269146608315097</v>
      </c>
      <c r="F42" s="21">
        <v>67.106710671067106</v>
      </c>
      <c r="G42" s="21">
        <v>28.795811518324609</v>
      </c>
      <c r="H42" s="21">
        <v>5.8224163027656477</v>
      </c>
      <c r="K42" s="23">
        <v>0</v>
      </c>
      <c r="L42" s="23">
        <v>8.3333333333333321</v>
      </c>
      <c r="M42" s="23">
        <v>9.5588235294117645</v>
      </c>
      <c r="N42" s="23">
        <v>11.864406779661017</v>
      </c>
      <c r="O42" s="23">
        <v>0.23255813953488372</v>
      </c>
      <c r="P42" s="23">
        <v>24.332344213649851</v>
      </c>
      <c r="Q42" s="23">
        <v>24.590163934426229</v>
      </c>
      <c r="R42" s="23">
        <v>28.35820895522388</v>
      </c>
      <c r="V42" s="23">
        <v>0.20100000000000001</v>
      </c>
      <c r="W42" s="23">
        <v>0.21859999999999999</v>
      </c>
      <c r="X42" s="23">
        <v>0.38059999999999999</v>
      </c>
      <c r="Y42" s="23">
        <v>0.12239999999999999</v>
      </c>
      <c r="Z42" s="23">
        <v>3.0800000000000001E-2</v>
      </c>
      <c r="AA42" s="23">
        <v>4.6600000000000003E-2</v>
      </c>
      <c r="AE42" s="23">
        <v>4.7032474804031353E-2</v>
      </c>
      <c r="AF42" s="23">
        <v>7.5630252100840331E-2</v>
      </c>
      <c r="AG42" s="23">
        <v>6.6739606126914666E-2</v>
      </c>
      <c r="AH42" s="23">
        <v>5.3905390539053903E-2</v>
      </c>
      <c r="AI42" s="23">
        <v>1.9633507853403141E-2</v>
      </c>
      <c r="AJ42" s="23">
        <v>4.3668122270742356E-3</v>
      </c>
      <c r="AO42" s="23">
        <v>1.4251781472684086E-2</v>
      </c>
      <c r="AP42" s="23">
        <v>4.7233468286099867E-2</v>
      </c>
      <c r="AQ42" s="23">
        <v>7.3569482288828342E-2</v>
      </c>
      <c r="AR42" s="23">
        <v>8.8923556942277687E-2</v>
      </c>
      <c r="AS42" s="23">
        <v>8.5148514851485155E-2</v>
      </c>
      <c r="AT42" s="23">
        <v>9.3645484949832769E-2</v>
      </c>
      <c r="AU42" s="23">
        <v>6.0871876661350348E-2</v>
      </c>
      <c r="AV42" s="23">
        <v>233</v>
      </c>
      <c r="AZ42" s="23">
        <v>0.69620253164556967</v>
      </c>
      <c r="BA42" s="23">
        <v>0.73913043478260865</v>
      </c>
      <c r="BB42" s="23">
        <v>0.69230769230769229</v>
      </c>
      <c r="BC42" s="23">
        <v>0.74025974025974028</v>
      </c>
      <c r="BD42" s="23">
        <v>0.5714285714285714</v>
      </c>
      <c r="BE42" s="23">
        <v>0.625</v>
      </c>
      <c r="BF42" s="23">
        <v>0.70652173913043481</v>
      </c>
      <c r="BI42" s="23">
        <v>8.666666666666667E-2</v>
      </c>
      <c r="BJ42" s="23">
        <v>0.11866666666666667</v>
      </c>
      <c r="BK42" s="23">
        <v>0.33866666666666667</v>
      </c>
      <c r="BL42" s="23">
        <v>0.45600000000000002</v>
      </c>
      <c r="BP42" s="23">
        <v>0.61492537313432838</v>
      </c>
      <c r="BQ42" s="23">
        <v>0.51784080512351327</v>
      </c>
      <c r="BR42" s="23">
        <v>0.72569626904887019</v>
      </c>
      <c r="BS42" s="23">
        <v>0.63725490196078427</v>
      </c>
      <c r="BT42" s="23">
        <v>0.58441558441558439</v>
      </c>
      <c r="BU42" s="23">
        <v>0.1072961373390558</v>
      </c>
      <c r="BY42" s="23">
        <v>0.56413301662707838</v>
      </c>
      <c r="BZ42" s="23">
        <v>0.67881241565452088</v>
      </c>
      <c r="CA42" s="23">
        <v>0.67711171662125336</v>
      </c>
      <c r="CB42" s="23">
        <v>0.68954758190327614</v>
      </c>
      <c r="CC42" s="23">
        <v>0.63762376237623763</v>
      </c>
      <c r="CD42" s="23">
        <v>0.62876254180602009</v>
      </c>
      <c r="CI42" s="23">
        <v>2.8919330289193301E-2</v>
      </c>
      <c r="CJ42" s="23">
        <v>0.17363344051446947</v>
      </c>
      <c r="CK42" s="23">
        <v>0.31316725978647686</v>
      </c>
      <c r="CL42" s="23">
        <v>0.36290322580645162</v>
      </c>
      <c r="CM42" s="23">
        <v>0.34905660377358488</v>
      </c>
      <c r="CN42" s="23">
        <v>0.28666666666666668</v>
      </c>
    </row>
    <row r="43" spans="3:92" x14ac:dyDescent="0.25">
      <c r="C43" s="21">
        <v>35.067873303167424</v>
      </c>
      <c r="D43" s="21">
        <v>55.819477434679335</v>
      </c>
      <c r="E43" s="21">
        <v>56.892778993435449</v>
      </c>
      <c r="F43" s="21">
        <v>54.323725055432369</v>
      </c>
      <c r="G43" s="21">
        <v>24.579560155239328</v>
      </c>
      <c r="H43" s="21">
        <v>2.9197080291970803</v>
      </c>
      <c r="K43" s="23">
        <v>0</v>
      </c>
      <c r="L43" s="23">
        <v>5.9210526315789469</v>
      </c>
      <c r="M43" s="23">
        <v>11.97080291970803</v>
      </c>
      <c r="N43" s="23">
        <v>22.916666666666664</v>
      </c>
      <c r="O43" s="23">
        <v>0</v>
      </c>
      <c r="P43" s="23">
        <v>15.088757396449704</v>
      </c>
      <c r="Q43" s="23">
        <v>23.622047244094489</v>
      </c>
      <c r="R43" s="23">
        <v>19.607843137254903</v>
      </c>
      <c r="V43" s="23">
        <v>0.19819999999999999</v>
      </c>
      <c r="W43" s="23">
        <v>0.21879999999999999</v>
      </c>
      <c r="X43" s="23">
        <v>0.38719999999999999</v>
      </c>
      <c r="Y43" s="23">
        <v>0.1166</v>
      </c>
      <c r="Z43" s="23">
        <v>3.5000000000000003E-2</v>
      </c>
      <c r="AA43" s="23">
        <v>4.4200000000000003E-2</v>
      </c>
      <c r="AE43" s="23">
        <v>3.2805429864253395E-2</v>
      </c>
      <c r="AF43" s="23">
        <v>7.4821852731591448E-2</v>
      </c>
      <c r="AG43" s="23">
        <v>7.0021881838074396E-2</v>
      </c>
      <c r="AH43" s="23">
        <v>5.543237250554324E-2</v>
      </c>
      <c r="AI43" s="23">
        <v>1.6817593790426907E-2</v>
      </c>
      <c r="AJ43" s="23">
        <v>2.9197080291970801E-3</v>
      </c>
      <c r="AO43" s="23">
        <v>1.8934911242603551E-2</v>
      </c>
      <c r="AP43" s="23">
        <v>5.1075268817204304E-2</v>
      </c>
      <c r="AQ43" s="23">
        <v>8.2993197278911565E-2</v>
      </c>
      <c r="AR43" s="23">
        <v>8.2812499999999997E-2</v>
      </c>
      <c r="AS43" s="23">
        <v>0.11089494163424124</v>
      </c>
      <c r="AT43" s="23">
        <v>0.1</v>
      </c>
      <c r="AU43" s="23">
        <v>6.7581837381203796E-2</v>
      </c>
      <c r="AV43" s="23">
        <v>221</v>
      </c>
      <c r="AZ43" s="23">
        <v>0.72222222222222221</v>
      </c>
      <c r="BA43" s="23">
        <v>0.7441860465116279</v>
      </c>
      <c r="BB43" s="23">
        <v>0.73913043478260865</v>
      </c>
      <c r="BC43" s="23">
        <v>0.77922077922077926</v>
      </c>
      <c r="BD43" s="23">
        <v>0.6875</v>
      </c>
      <c r="BE43" s="23">
        <v>0.5</v>
      </c>
      <c r="BF43" s="23">
        <v>0.73698630136986298</v>
      </c>
      <c r="BI43" s="23">
        <v>0.10604026845637583</v>
      </c>
      <c r="BJ43" s="23">
        <v>0.10201342281879194</v>
      </c>
      <c r="BK43" s="23">
        <v>0.31409395973154364</v>
      </c>
      <c r="BL43" s="23">
        <v>0.4778523489932886</v>
      </c>
      <c r="BP43" s="23">
        <v>0.6458123107971746</v>
      </c>
      <c r="BQ43" s="23">
        <v>0.55027422303473494</v>
      </c>
      <c r="BR43" s="23">
        <v>0.71590909090909094</v>
      </c>
      <c r="BS43" s="23">
        <v>0.63979416809605494</v>
      </c>
      <c r="BT43" s="23">
        <v>0.62857142857142856</v>
      </c>
      <c r="BU43" s="23">
        <v>0.19457013574660634</v>
      </c>
      <c r="BY43" s="23">
        <v>0.56331360946745557</v>
      </c>
      <c r="BZ43" s="23">
        <v>0.69892473118279574</v>
      </c>
      <c r="CA43" s="23">
        <v>0.70748299319727892</v>
      </c>
      <c r="CB43" s="23">
        <v>0.68593749999999998</v>
      </c>
      <c r="CC43" s="23">
        <v>0.59727626459143968</v>
      </c>
      <c r="CD43" s="23">
        <v>0.67419354838709677</v>
      </c>
      <c r="CI43" s="23">
        <v>3.5874439461883408E-2</v>
      </c>
      <c r="CJ43" s="23">
        <v>0.22372881355932203</v>
      </c>
      <c r="CK43" s="23">
        <v>0.32246376811594202</v>
      </c>
      <c r="CL43" s="23">
        <v>0.36475409836065575</v>
      </c>
      <c r="CM43" s="23">
        <v>0.40358744394618834</v>
      </c>
      <c r="CN43" s="23">
        <v>0.31034482758620691</v>
      </c>
    </row>
    <row r="44" spans="3:92" x14ac:dyDescent="0.25">
      <c r="C44" s="21">
        <v>41.294642857142854</v>
      </c>
      <c r="D44" s="21">
        <v>66.505441354292628</v>
      </c>
      <c r="E44" s="21">
        <v>72.905331882480951</v>
      </c>
      <c r="F44" s="21">
        <v>67.403314917127076</v>
      </c>
      <c r="G44" s="21">
        <v>22.222222222222221</v>
      </c>
      <c r="H44" s="21">
        <v>10.174418604651162</v>
      </c>
      <c r="K44" s="23">
        <v>0</v>
      </c>
      <c r="L44" s="23">
        <v>8.1481481481481488</v>
      </c>
      <c r="M44" s="23">
        <v>13.229018492176387</v>
      </c>
      <c r="N44" s="23">
        <v>2.1276595744680851</v>
      </c>
      <c r="O44" s="23">
        <v>0</v>
      </c>
      <c r="P44" s="23">
        <v>23.101265822784811</v>
      </c>
      <c r="Q44" s="23">
        <v>29.007633587786259</v>
      </c>
      <c r="R44" s="23">
        <v>22.641509433962266</v>
      </c>
      <c r="V44" s="23">
        <v>0.21079999999999999</v>
      </c>
      <c r="W44" s="23">
        <v>0.218</v>
      </c>
      <c r="X44" s="23">
        <v>0.36680000000000001</v>
      </c>
      <c r="Y44" s="23">
        <v>0.12180000000000001</v>
      </c>
      <c r="Z44" s="23">
        <v>2.9399999999999999E-2</v>
      </c>
      <c r="AA44" s="23">
        <v>5.3199999999999997E-2</v>
      </c>
      <c r="AE44" s="23">
        <v>4.3526785714285712E-2</v>
      </c>
      <c r="AF44" s="23">
        <v>8.3434099153567115E-2</v>
      </c>
      <c r="AG44" s="23">
        <v>9.6844396082698583E-2</v>
      </c>
      <c r="AH44" s="23">
        <v>5.5248618784530384E-2</v>
      </c>
      <c r="AI44" s="23">
        <v>2.3529411764705882E-2</v>
      </c>
      <c r="AJ44" s="23">
        <v>1.4534883720930232E-3</v>
      </c>
      <c r="AO44" s="23">
        <v>1.6509433962264151E-2</v>
      </c>
      <c r="AP44" s="23">
        <v>5.5096418732782371E-2</v>
      </c>
      <c r="AQ44" s="23">
        <v>6.4156206415620642E-2</v>
      </c>
      <c r="AR44" s="23">
        <v>9.5238095238095233E-2</v>
      </c>
      <c r="AS44" s="23">
        <v>9.6509240246406572E-2</v>
      </c>
      <c r="AT44" s="23">
        <v>9.556313993174062E-2</v>
      </c>
      <c r="AU44" s="23">
        <v>6.3315217391304343E-2</v>
      </c>
      <c r="AV44" s="23">
        <v>266</v>
      </c>
      <c r="AZ44" s="23">
        <v>0.70731707317073167</v>
      </c>
      <c r="BA44" s="23">
        <v>0.78125</v>
      </c>
      <c r="BB44" s="23">
        <v>0.7767857142857143</v>
      </c>
      <c r="BC44" s="23">
        <v>0.72058823529411764</v>
      </c>
      <c r="BD44" s="23">
        <v>0.77777777777777779</v>
      </c>
      <c r="BE44" s="23">
        <v>0.25</v>
      </c>
      <c r="BF44" s="23">
        <v>0.74807197943444725</v>
      </c>
      <c r="BI44" s="23">
        <v>6.5040650406504072E-2</v>
      </c>
      <c r="BJ44" s="23">
        <v>9.9883855981416955E-2</v>
      </c>
      <c r="BK44" s="23">
        <v>0.33101045296167247</v>
      </c>
      <c r="BL44" s="23">
        <v>0.50406504065040647</v>
      </c>
      <c r="BP44" s="23">
        <v>0.63757115749525617</v>
      </c>
      <c r="BQ44" s="23">
        <v>0.48715596330275229</v>
      </c>
      <c r="BR44" s="23">
        <v>0.72082878953107965</v>
      </c>
      <c r="BS44" s="23">
        <v>0.58620689655172409</v>
      </c>
      <c r="BT44" s="23">
        <v>0.70068027210884354</v>
      </c>
      <c r="BU44" s="23">
        <v>0.18045112781954886</v>
      </c>
      <c r="BY44" s="23">
        <v>0.51297169811320753</v>
      </c>
      <c r="BZ44" s="23">
        <v>0.6831955922865014</v>
      </c>
      <c r="CA44" s="23">
        <v>0.68061366806136681</v>
      </c>
      <c r="CB44" s="23">
        <v>0.66502463054187189</v>
      </c>
      <c r="CC44" s="23">
        <v>0.63655030800821355</v>
      </c>
      <c r="CD44" s="23">
        <v>0.61092150170648463</v>
      </c>
      <c r="CI44" s="23">
        <v>3.4431137724550899E-2</v>
      </c>
      <c r="CJ44" s="23">
        <v>0.21221864951768488</v>
      </c>
      <c r="CK44" s="23">
        <v>0.26819923371647508</v>
      </c>
      <c r="CL44" s="23">
        <v>0.39380530973451328</v>
      </c>
      <c r="CM44" s="23">
        <v>0.33617021276595743</v>
      </c>
      <c r="CN44" s="23">
        <v>0.31724137931034485</v>
      </c>
    </row>
    <row r="45" spans="3:92" x14ac:dyDescent="0.25">
      <c r="C45" s="21">
        <v>43.968432919954907</v>
      </c>
      <c r="D45" s="21">
        <v>67.776456599286561</v>
      </c>
      <c r="E45" s="21">
        <v>57.080131723380902</v>
      </c>
      <c r="F45" s="21">
        <v>50.549450549450547</v>
      </c>
      <c r="G45" s="21">
        <v>23.560209424083769</v>
      </c>
      <c r="H45" s="21">
        <v>2.9112081513828238</v>
      </c>
      <c r="K45" s="23">
        <v>0</v>
      </c>
      <c r="L45" s="23">
        <v>6.5789473684210522</v>
      </c>
      <c r="M45" s="23">
        <v>11.234396671289876</v>
      </c>
      <c r="N45" s="23">
        <v>10.344827586206897</v>
      </c>
      <c r="O45" s="23">
        <v>0</v>
      </c>
      <c r="P45" s="23">
        <v>17.428571428571431</v>
      </c>
      <c r="Q45" s="23">
        <v>23.008849557522122</v>
      </c>
      <c r="R45" s="23">
        <v>18.333333333333332</v>
      </c>
      <c r="V45" s="23">
        <v>0.1988</v>
      </c>
      <c r="W45" s="23">
        <v>0.2082</v>
      </c>
      <c r="X45" s="23">
        <v>0.38700000000000001</v>
      </c>
      <c r="Y45" s="23">
        <v>0.12620000000000001</v>
      </c>
      <c r="Z45" s="23">
        <v>3.2199999999999999E-2</v>
      </c>
      <c r="AA45" s="23">
        <v>4.7600000000000003E-2</v>
      </c>
      <c r="AE45" s="23">
        <v>3.4949267192784669E-2</v>
      </c>
      <c r="AF45" s="23">
        <v>7.8478002378121289E-2</v>
      </c>
      <c r="AG45" s="23">
        <v>7.5740944017563122E-2</v>
      </c>
      <c r="AH45" s="23">
        <v>5.8241758241758243E-2</v>
      </c>
      <c r="AI45" s="23">
        <v>1.9633507853403141E-2</v>
      </c>
      <c r="AJ45" s="23">
        <v>5.822416302765648E-3</v>
      </c>
      <c r="AO45" s="23">
        <v>1.4234875444839857E-2</v>
      </c>
      <c r="AP45" s="23">
        <v>4.6666666666666669E-2</v>
      </c>
      <c r="AQ45" s="23">
        <v>7.1135430916552667E-2</v>
      </c>
      <c r="AR45" s="23">
        <v>0.10987261146496816</v>
      </c>
      <c r="AS45" s="23">
        <v>9.9009900990099015E-2</v>
      </c>
      <c r="AT45" s="23">
        <v>0.13826366559485531</v>
      </c>
      <c r="AU45" s="23">
        <v>6.9267515923566877E-2</v>
      </c>
      <c r="AV45" s="23">
        <v>238</v>
      </c>
      <c r="AZ45" s="23">
        <v>0.77941176470588236</v>
      </c>
      <c r="BA45" s="23">
        <v>0.82417582417582413</v>
      </c>
      <c r="BB45" s="23">
        <v>0.70238095238095233</v>
      </c>
      <c r="BC45" s="23">
        <v>0.76470588235294112</v>
      </c>
      <c r="BD45" s="23">
        <v>0.72</v>
      </c>
      <c r="BE45" s="23">
        <v>0.5</v>
      </c>
      <c r="BF45" s="23">
        <v>0.75872093023255816</v>
      </c>
      <c r="BI45" s="23">
        <v>9.1863517060367453E-2</v>
      </c>
      <c r="BJ45" s="23">
        <v>9.8425196850393706E-2</v>
      </c>
      <c r="BK45" s="23">
        <v>0.32677165354330706</v>
      </c>
      <c r="BL45" s="23">
        <v>0.48293963254593175</v>
      </c>
      <c r="BP45" s="23">
        <v>0.61066398390342047</v>
      </c>
      <c r="BQ45" s="23">
        <v>0.49471661863592697</v>
      </c>
      <c r="BR45" s="23">
        <v>0.72093023255813948</v>
      </c>
      <c r="BS45" s="23">
        <v>0.61172741679873222</v>
      </c>
      <c r="BT45" s="23">
        <v>0.64596273291925466</v>
      </c>
      <c r="BU45" s="23">
        <v>0.1092436974789916</v>
      </c>
      <c r="BY45" s="23">
        <v>0.53499406880189804</v>
      </c>
      <c r="BZ45" s="23">
        <v>0.68266666666666664</v>
      </c>
      <c r="CA45" s="23">
        <v>0.6826265389876881</v>
      </c>
      <c r="CB45" s="23">
        <v>0.68789808917197448</v>
      </c>
      <c r="CC45" s="23">
        <v>0.62772277227722773</v>
      </c>
      <c r="CD45" s="23">
        <v>0.60771704180064312</v>
      </c>
      <c r="CI45" s="23">
        <v>3.8819875776397512E-2</v>
      </c>
      <c r="CJ45" s="23">
        <v>0.18272425249169436</v>
      </c>
      <c r="CK45" s="23">
        <v>0.30681818181818182</v>
      </c>
      <c r="CL45" s="23">
        <v>0.41767068273092367</v>
      </c>
      <c r="CM45" s="23">
        <v>0.41818181818181815</v>
      </c>
      <c r="CN45" s="23">
        <v>0.38709677419354838</v>
      </c>
    </row>
    <row r="46" spans="3:92" x14ac:dyDescent="0.25">
      <c r="C46" s="21">
        <v>39.018952062430323</v>
      </c>
      <c r="D46" s="21">
        <v>56.763285024154591</v>
      </c>
      <c r="E46" s="21">
        <v>63.921993499458289</v>
      </c>
      <c r="F46" s="21">
        <v>74.693422519509483</v>
      </c>
      <c r="G46" s="21">
        <v>18.252933507170795</v>
      </c>
      <c r="H46" s="21">
        <v>5.8139534883720927</v>
      </c>
      <c r="K46" s="23">
        <v>0</v>
      </c>
      <c r="L46" s="23">
        <v>5.2287581699346406</v>
      </c>
      <c r="M46" s="23">
        <v>9.7841726618705032</v>
      </c>
      <c r="N46" s="23">
        <v>11.111111111111111</v>
      </c>
      <c r="O46" s="23">
        <v>0.24038461538461539</v>
      </c>
      <c r="P46" s="23">
        <v>22.058823529411764</v>
      </c>
      <c r="Q46" s="23">
        <v>23.571428571428569</v>
      </c>
      <c r="R46" s="23">
        <v>25.373134328358208</v>
      </c>
      <c r="V46" s="23">
        <v>0.2006</v>
      </c>
      <c r="W46" s="23">
        <v>0.22620000000000001</v>
      </c>
      <c r="X46" s="23">
        <v>0.38619999999999999</v>
      </c>
      <c r="Y46" s="23">
        <v>0.1134</v>
      </c>
      <c r="Z46" s="23">
        <v>2.92E-2</v>
      </c>
      <c r="AA46" s="23">
        <v>4.4400000000000002E-2</v>
      </c>
      <c r="AE46" s="23">
        <v>3.2329988851727984E-2</v>
      </c>
      <c r="AF46" s="23">
        <v>7.2463768115942032E-2</v>
      </c>
      <c r="AG46" s="23">
        <v>6.8255687973997836E-2</v>
      </c>
      <c r="AH46" s="23">
        <v>4.5707915273132664E-2</v>
      </c>
      <c r="AI46" s="23">
        <v>3.6505867014341588E-2</v>
      </c>
      <c r="AJ46" s="23">
        <v>1.4534883720930232E-3</v>
      </c>
      <c r="AO46" s="23">
        <v>1.3953488372093023E-2</v>
      </c>
      <c r="AP46" s="23">
        <v>3.9242219215155617E-2</v>
      </c>
      <c r="AQ46" s="23">
        <v>7.161803713527852E-2</v>
      </c>
      <c r="AR46" s="23">
        <v>7.1656050955414011E-2</v>
      </c>
      <c r="AS46" s="23">
        <v>9.8121085594989568E-2</v>
      </c>
      <c r="AT46" s="23">
        <v>9.5238095238095233E-2</v>
      </c>
      <c r="AU46" s="23">
        <v>5.7483443708609271E-2</v>
      </c>
      <c r="AV46" s="23">
        <v>222</v>
      </c>
      <c r="AZ46" s="23">
        <v>0.72222222222222221</v>
      </c>
      <c r="BA46" s="23">
        <v>0.80232558139534882</v>
      </c>
      <c r="BB46" s="23">
        <v>0.75862068965517238</v>
      </c>
      <c r="BC46" s="23">
        <v>0.6987951807228916</v>
      </c>
      <c r="BD46" s="23">
        <v>0.74193548387096775</v>
      </c>
      <c r="BE46" s="23">
        <v>0.4</v>
      </c>
      <c r="BF46" s="23">
        <v>0.74175824175824179</v>
      </c>
      <c r="BI46" s="23">
        <v>8.859060402684564E-2</v>
      </c>
      <c r="BJ46" s="23">
        <v>9.1275167785234895E-2</v>
      </c>
      <c r="BK46" s="23">
        <v>0.38791946308724834</v>
      </c>
      <c r="BL46" s="23">
        <v>0.43221476510067114</v>
      </c>
      <c r="BP46" s="23">
        <v>0.60817547357926216</v>
      </c>
      <c r="BQ46" s="23">
        <v>0.51900972590627759</v>
      </c>
      <c r="BR46" s="23">
        <v>0.69756602796478506</v>
      </c>
      <c r="BS46" s="23">
        <v>0.57671957671957674</v>
      </c>
      <c r="BT46" s="23">
        <v>0.59589041095890416</v>
      </c>
      <c r="BU46" s="23">
        <v>0.1891891891891892</v>
      </c>
      <c r="BY46" s="23">
        <v>0.54418604651162794</v>
      </c>
      <c r="BZ46" s="23">
        <v>0.64952638700947229</v>
      </c>
      <c r="CA46" s="23">
        <v>0.69230769230769229</v>
      </c>
      <c r="CB46" s="23">
        <v>0.62738853503184711</v>
      </c>
      <c r="CC46" s="23">
        <v>0.60334029227557406</v>
      </c>
      <c r="CD46" s="23">
        <v>0.61904761904761907</v>
      </c>
      <c r="CI46" s="23">
        <v>3.7764350453172203E-2</v>
      </c>
      <c r="CJ46" s="23">
        <v>0.17161716171617161</v>
      </c>
      <c r="CK46" s="23">
        <v>0.30985915492957744</v>
      </c>
      <c r="CL46" s="23">
        <v>0.35564853556485354</v>
      </c>
      <c r="CM46" s="23">
        <v>0.38536585365853659</v>
      </c>
      <c r="CN46" s="23">
        <v>0.30463576158940397</v>
      </c>
    </row>
    <row r="47" spans="3:92" x14ac:dyDescent="0.25">
      <c r="C47" s="21">
        <v>23.569023569023567</v>
      </c>
      <c r="D47" s="21">
        <v>49.940546967895365</v>
      </c>
      <c r="E47" s="21">
        <v>55.066079295154182</v>
      </c>
      <c r="F47" s="21">
        <v>55.859802847754658</v>
      </c>
      <c r="G47" s="21">
        <v>28.795811518324609</v>
      </c>
      <c r="H47" s="21">
        <v>1.4641288433382138</v>
      </c>
      <c r="K47" s="23">
        <v>0</v>
      </c>
      <c r="L47" s="23">
        <v>8.2758620689655178</v>
      </c>
      <c r="M47" s="23">
        <v>11.142454160789844</v>
      </c>
      <c r="N47" s="23">
        <v>10.9375</v>
      </c>
      <c r="O47" s="23">
        <v>0.50761421319796951</v>
      </c>
      <c r="P47" s="23">
        <v>26.162790697674421</v>
      </c>
      <c r="Q47" s="23">
        <v>26.865671641791046</v>
      </c>
      <c r="R47" s="23">
        <v>16.071428571428573</v>
      </c>
      <c r="V47" s="23">
        <v>0.1996</v>
      </c>
      <c r="W47" s="23">
        <v>0.219</v>
      </c>
      <c r="X47" s="23">
        <v>0.37380000000000002</v>
      </c>
      <c r="Y47" s="23">
        <v>0.1278</v>
      </c>
      <c r="Z47" s="23">
        <v>2.8799999999999999E-2</v>
      </c>
      <c r="AA47" s="23">
        <v>5.0999999999999997E-2</v>
      </c>
      <c r="AE47" s="23">
        <v>4.1526374859708191E-2</v>
      </c>
      <c r="AF47" s="23">
        <v>8.2045184304399527E-2</v>
      </c>
      <c r="AG47" s="23">
        <v>7.9295154185022032E-2</v>
      </c>
      <c r="AH47" s="23">
        <v>6.2431544359255201E-2</v>
      </c>
      <c r="AI47" s="23">
        <v>2.356020942408377E-2</v>
      </c>
      <c r="AJ47" s="23">
        <v>2.9282576866764276E-3</v>
      </c>
      <c r="AO47" s="23">
        <v>1.6607354685646499E-2</v>
      </c>
      <c r="AP47" s="23">
        <v>5.0135501355013552E-2</v>
      </c>
      <c r="AQ47" s="23">
        <v>9.7127222982216141E-2</v>
      </c>
      <c r="AR47" s="23">
        <v>7.8274760383386585E-2</v>
      </c>
      <c r="AS47" s="23">
        <v>9.5617529880478086E-2</v>
      </c>
      <c r="AT47" s="23">
        <v>0.11400651465798045</v>
      </c>
      <c r="AU47" s="23">
        <v>6.7787563384040572E-2</v>
      </c>
      <c r="AV47" s="23">
        <v>255</v>
      </c>
      <c r="AZ47" s="23">
        <v>0.73529411764705888</v>
      </c>
      <c r="BA47" s="23">
        <v>0.79411764705882348</v>
      </c>
      <c r="BB47" s="23">
        <v>0.78494623655913975</v>
      </c>
      <c r="BC47" s="23">
        <v>0.60439560439560436</v>
      </c>
      <c r="BD47" s="23">
        <v>0.70833333333333337</v>
      </c>
      <c r="BE47" s="23">
        <v>0.8571428571428571</v>
      </c>
      <c r="BF47" s="23">
        <v>0.73246753246753249</v>
      </c>
      <c r="BI47" s="23">
        <v>7.3405535499398308E-2</v>
      </c>
      <c r="BJ47" s="23">
        <v>7.0998796630565589E-2</v>
      </c>
      <c r="BK47" s="23">
        <v>0.34296028880866425</v>
      </c>
      <c r="BL47" s="23">
        <v>0.5126353790613718</v>
      </c>
      <c r="BP47" s="23">
        <v>0.61623246492985972</v>
      </c>
      <c r="BQ47" s="23">
        <v>0.48127853881278537</v>
      </c>
      <c r="BR47" s="23">
        <v>0.73408239700374533</v>
      </c>
      <c r="BS47" s="23">
        <v>0.65414710485133021</v>
      </c>
      <c r="BT47" s="23">
        <v>0.68055555555555558</v>
      </c>
      <c r="BU47" s="23">
        <v>0.18823529411764706</v>
      </c>
      <c r="BY47" s="23">
        <v>0.50771055753262162</v>
      </c>
      <c r="BZ47" s="23">
        <v>0.72086720867208676</v>
      </c>
      <c r="CA47" s="23">
        <v>0.71272229822161426</v>
      </c>
      <c r="CB47" s="23">
        <v>0.66453674121405748</v>
      </c>
      <c r="CC47" s="23">
        <v>0.64741035856573703</v>
      </c>
      <c r="CD47" s="23">
        <v>0.62866449511400646</v>
      </c>
      <c r="CI47" s="23">
        <v>3.5661218424962851E-2</v>
      </c>
      <c r="CJ47" s="23">
        <v>0.17940199335548174</v>
      </c>
      <c r="CK47" s="23">
        <v>0.35</v>
      </c>
      <c r="CL47" s="23">
        <v>0.34322033898305082</v>
      </c>
      <c r="CM47" s="23">
        <v>0.29694323144104806</v>
      </c>
      <c r="CN47" s="23">
        <v>0.3081761006289308</v>
      </c>
    </row>
    <row r="48" spans="3:92" x14ac:dyDescent="0.25">
      <c r="C48" s="21">
        <v>39.370078740157481</v>
      </c>
      <c r="D48" s="21">
        <v>45.563549160671464</v>
      </c>
      <c r="E48" s="21">
        <v>65.288356909684438</v>
      </c>
      <c r="F48" s="21">
        <v>66.592674805771367</v>
      </c>
      <c r="G48" s="21">
        <v>22.193211488250654</v>
      </c>
      <c r="H48" s="21">
        <v>7.2358900144717797</v>
      </c>
      <c r="K48" s="23">
        <v>0</v>
      </c>
      <c r="L48" s="23">
        <v>3.2894736842105261</v>
      </c>
      <c r="M48" s="23">
        <v>11.37370753323486</v>
      </c>
      <c r="N48" s="23">
        <v>10.909090909090908</v>
      </c>
      <c r="O48" s="23">
        <v>0</v>
      </c>
      <c r="P48" s="23">
        <v>17.073170731707318</v>
      </c>
      <c r="Q48" s="23">
        <v>20.535714285714285</v>
      </c>
      <c r="R48" s="23">
        <v>19.607843137254903</v>
      </c>
      <c r="V48" s="23">
        <v>0.20100000000000001</v>
      </c>
      <c r="W48" s="23">
        <v>0.21859999999999999</v>
      </c>
      <c r="X48" s="23">
        <v>0.37980000000000003</v>
      </c>
      <c r="Y48" s="23">
        <v>0.125</v>
      </c>
      <c r="Z48" s="23">
        <v>3.4200000000000001E-2</v>
      </c>
      <c r="AA48" s="23">
        <v>4.1399999999999999E-2</v>
      </c>
      <c r="AE48" s="23">
        <v>3.8245219347581551E-2</v>
      </c>
      <c r="AF48" s="23">
        <v>5.3956834532374098E-2</v>
      </c>
      <c r="AG48" s="23">
        <v>6.4200217627856368E-2</v>
      </c>
      <c r="AH48" s="23">
        <v>5.4384017758046618E-2</v>
      </c>
      <c r="AI48" s="23">
        <v>2.2193211488250653E-2</v>
      </c>
      <c r="AJ48" s="23">
        <v>4.3415340086830683E-3</v>
      </c>
      <c r="AO48" s="23">
        <v>1.770956316410862E-2</v>
      </c>
      <c r="AP48" s="23">
        <v>5.8047493403693931E-2</v>
      </c>
      <c r="AQ48" s="23">
        <v>7.3235685752330221E-2</v>
      </c>
      <c r="AR48" s="23">
        <v>7.3282442748091606E-2</v>
      </c>
      <c r="AS48" s="23">
        <v>0.11064718162839249</v>
      </c>
      <c r="AT48" s="23">
        <v>7.7181208053691275E-2</v>
      </c>
      <c r="AU48" s="23">
        <v>6.2829989440337908E-2</v>
      </c>
      <c r="AV48" s="23">
        <v>207</v>
      </c>
      <c r="AZ48" s="23">
        <v>0.734375</v>
      </c>
      <c r="BA48" s="23">
        <v>0.86567164179104472</v>
      </c>
      <c r="BB48" s="23">
        <v>0.78947368421052633</v>
      </c>
      <c r="BC48" s="23">
        <v>0.7</v>
      </c>
      <c r="BD48" s="23">
        <v>0.8</v>
      </c>
      <c r="BE48" s="23">
        <v>0.77777777777777779</v>
      </c>
      <c r="BF48" s="23">
        <v>0.77352941176470591</v>
      </c>
      <c r="BI48" s="23">
        <v>9.2307692307692313E-2</v>
      </c>
      <c r="BJ48" s="23">
        <v>0.12447552447552447</v>
      </c>
      <c r="BK48" s="23">
        <v>0.32307692307692309</v>
      </c>
      <c r="BL48" s="23">
        <v>0.46013986013986014</v>
      </c>
      <c r="BP48" s="23">
        <v>0.62885572139303481</v>
      </c>
      <c r="BQ48" s="23">
        <v>0.51784080512351327</v>
      </c>
      <c r="BR48" s="23">
        <v>0.74512901527119535</v>
      </c>
      <c r="BS48" s="23">
        <v>0.63519999999999999</v>
      </c>
      <c r="BT48" s="23">
        <v>0.57894736842105265</v>
      </c>
      <c r="BU48" s="23">
        <v>0.13526570048309178</v>
      </c>
      <c r="BY48" s="23">
        <v>0.56316410861865407</v>
      </c>
      <c r="BZ48" s="23">
        <v>0.71240105540897103</v>
      </c>
      <c r="CA48" s="23">
        <v>0.70306258322237014</v>
      </c>
      <c r="CB48" s="23">
        <v>0.6824427480916031</v>
      </c>
      <c r="CC48" s="23">
        <v>0.60960334029227559</v>
      </c>
      <c r="CD48" s="23">
        <v>0.6476510067114094</v>
      </c>
      <c r="CI48" s="23">
        <v>3.9393939393939391E-2</v>
      </c>
      <c r="CJ48" s="23">
        <v>0.23101265822784811</v>
      </c>
      <c r="CK48" s="23">
        <v>0.29629629629629628</v>
      </c>
      <c r="CL48" s="23">
        <v>0.33852140077821014</v>
      </c>
      <c r="CM48" s="23">
        <v>0.3925619834710744</v>
      </c>
      <c r="CN48" s="23">
        <v>0.3125</v>
      </c>
    </row>
    <row r="49" spans="3:92" x14ac:dyDescent="0.25">
      <c r="C49" s="21">
        <v>36.912751677852349</v>
      </c>
      <c r="D49" s="21">
        <v>61.29807692307692</v>
      </c>
      <c r="E49" s="21">
        <v>71.973827699018543</v>
      </c>
      <c r="F49" s="21">
        <v>59.340659340659343</v>
      </c>
      <c r="G49" s="21">
        <v>22.280471821756226</v>
      </c>
      <c r="H49" s="21">
        <v>5.8479532163742691</v>
      </c>
      <c r="K49" s="23">
        <v>0</v>
      </c>
      <c r="L49" s="23">
        <v>10.596026490066226</v>
      </c>
      <c r="M49" s="23">
        <v>9.5588235294117645</v>
      </c>
      <c r="N49" s="23">
        <v>9.67741935483871</v>
      </c>
      <c r="O49" s="23">
        <v>0</v>
      </c>
      <c r="P49" s="23">
        <v>21.48997134670487</v>
      </c>
      <c r="Q49" s="23">
        <v>24.637681159420293</v>
      </c>
      <c r="R49" s="23">
        <v>14.285714285714285</v>
      </c>
      <c r="V49" s="23">
        <v>0.19600000000000001</v>
      </c>
      <c r="W49" s="23">
        <v>0.21759999999999999</v>
      </c>
      <c r="X49" s="23">
        <v>0.37940000000000002</v>
      </c>
      <c r="Y49" s="23">
        <v>0.1226</v>
      </c>
      <c r="Z49" s="23">
        <v>3.56E-2</v>
      </c>
      <c r="AA49" s="23">
        <v>4.8800000000000003E-2</v>
      </c>
      <c r="AE49" s="23">
        <v>4.3624161073825503E-2</v>
      </c>
      <c r="AF49" s="23">
        <v>6.7307692307692304E-2</v>
      </c>
      <c r="AG49" s="23">
        <v>7.7426390403489642E-2</v>
      </c>
      <c r="AH49" s="23">
        <v>6.1538461538461542E-2</v>
      </c>
      <c r="AI49" s="23">
        <v>2.7522935779816515E-2</v>
      </c>
      <c r="AJ49" s="23">
        <v>1.4619883040935672E-3</v>
      </c>
      <c r="AO49" s="23">
        <v>2.1176470588235293E-2</v>
      </c>
      <c r="AP49" s="23">
        <v>6.25E-2</v>
      </c>
      <c r="AQ49" s="23">
        <v>9.4466936572199733E-2</v>
      </c>
      <c r="AR49" s="23">
        <v>7.82472613458529E-2</v>
      </c>
      <c r="AS49" s="23">
        <v>0.1191919191919192</v>
      </c>
      <c r="AT49" s="23">
        <v>0.14715719063545152</v>
      </c>
      <c r="AU49" s="23">
        <v>7.6271186440677971E-2</v>
      </c>
      <c r="AV49" s="23">
        <v>244</v>
      </c>
      <c r="AZ49" s="23">
        <v>0.75342465753424659</v>
      </c>
      <c r="BA49" s="23">
        <v>0.78048780487804881</v>
      </c>
      <c r="BB49" s="23">
        <v>0.78723404255319152</v>
      </c>
      <c r="BC49" s="23">
        <v>0.76190476190476186</v>
      </c>
      <c r="BD49" s="23">
        <v>0.60606060606060608</v>
      </c>
      <c r="BE49" s="23">
        <v>0.5</v>
      </c>
      <c r="BF49" s="23">
        <v>0.75543478260869568</v>
      </c>
      <c r="BI49" s="23">
        <v>8.3554376657824933E-2</v>
      </c>
      <c r="BJ49" s="23">
        <v>0.11538461538461539</v>
      </c>
      <c r="BK49" s="23">
        <v>0.32758620689655171</v>
      </c>
      <c r="BL49" s="23">
        <v>0.47347480106100798</v>
      </c>
      <c r="BP49" s="23">
        <v>0.61530612244897964</v>
      </c>
      <c r="BQ49" s="23">
        <v>0.50183823529411764</v>
      </c>
      <c r="BR49" s="23">
        <v>0.73062730627306272</v>
      </c>
      <c r="BS49" s="23">
        <v>0.64763458401305052</v>
      </c>
      <c r="BT49" s="23">
        <v>0.702247191011236</v>
      </c>
      <c r="BU49" s="23">
        <v>0.16803278688524589</v>
      </c>
      <c r="BY49" s="23">
        <v>0.5505882352941176</v>
      </c>
      <c r="BZ49" s="23">
        <v>0.70345744680851063</v>
      </c>
      <c r="CA49" s="23">
        <v>0.68421052631578949</v>
      </c>
      <c r="CB49" s="23">
        <v>0.66979655712050079</v>
      </c>
      <c r="CC49" s="23">
        <v>0.65252525252525251</v>
      </c>
      <c r="CD49" s="23">
        <v>0.66555183946488294</v>
      </c>
      <c r="CI49" s="23">
        <v>4.3154761904761904E-2</v>
      </c>
      <c r="CJ49" s="23">
        <v>0.22435897435897437</v>
      </c>
      <c r="CK49" s="23">
        <v>0.32727272727272727</v>
      </c>
      <c r="CL49" s="23">
        <v>0.34661354581673309</v>
      </c>
      <c r="CM49" s="23">
        <v>0.40552995391705071</v>
      </c>
      <c r="CN49" s="23">
        <v>0.40131578947368424</v>
      </c>
    </row>
    <row r="50" spans="3:92" x14ac:dyDescent="0.25">
      <c r="C50" s="21">
        <v>35.874439461883405</v>
      </c>
      <c r="D50" s="21">
        <v>50.0595947556615</v>
      </c>
      <c r="E50" s="21">
        <v>71.664829106945973</v>
      </c>
      <c r="F50" s="21">
        <v>49.559471365638764</v>
      </c>
      <c r="G50" s="21">
        <v>24.739583333333332</v>
      </c>
      <c r="H50" s="21">
        <v>13.119533527696793</v>
      </c>
      <c r="K50" s="23">
        <v>0</v>
      </c>
      <c r="L50" s="23">
        <v>6.7073170731707323</v>
      </c>
      <c r="M50" s="23">
        <v>10.466760961810467</v>
      </c>
      <c r="N50" s="23">
        <v>14.814814814814813</v>
      </c>
      <c r="O50" s="23">
        <v>0</v>
      </c>
      <c r="P50" s="23">
        <v>25.294117647058822</v>
      </c>
      <c r="Q50" s="23">
        <v>23.972602739726025</v>
      </c>
      <c r="R50" s="23">
        <v>18.571428571428573</v>
      </c>
      <c r="V50" s="23">
        <v>0.20039999999999999</v>
      </c>
      <c r="W50" s="23">
        <v>0.21260000000000001</v>
      </c>
      <c r="X50" s="23">
        <v>0.3836</v>
      </c>
      <c r="Y50" s="23">
        <v>0.13059999999999999</v>
      </c>
      <c r="Z50" s="23">
        <v>2.9600000000000001E-2</v>
      </c>
      <c r="AA50" s="23">
        <v>4.3200000000000002E-2</v>
      </c>
      <c r="AE50" s="23">
        <v>3.923766816143498E-2</v>
      </c>
      <c r="AF50" s="23">
        <v>5.1251489868891539E-2</v>
      </c>
      <c r="AG50" s="23">
        <v>5.7331863285556783E-2</v>
      </c>
      <c r="AH50" s="23">
        <v>7.0484581497797363E-2</v>
      </c>
      <c r="AI50" s="23">
        <v>2.734375E-2</v>
      </c>
      <c r="AJ50" s="23">
        <v>1.4577259475218659E-3</v>
      </c>
      <c r="AO50" s="23">
        <v>1.1806375442739079E-2</v>
      </c>
      <c r="AP50" s="23">
        <v>5.3455019556714473E-2</v>
      </c>
      <c r="AQ50" s="23">
        <v>9.8814229249011856E-2</v>
      </c>
      <c r="AR50" s="23">
        <v>8.6178861788617889E-2</v>
      </c>
      <c r="AS50" s="23">
        <v>9.7222222222222224E-2</v>
      </c>
      <c r="AT50" s="23">
        <v>0.1206896551724138</v>
      </c>
      <c r="AU50" s="23">
        <v>6.9539925965097837E-2</v>
      </c>
      <c r="AV50" s="23">
        <v>216</v>
      </c>
      <c r="AZ50" s="23">
        <v>0.71951219512195119</v>
      </c>
      <c r="BA50" s="23">
        <v>0.75903614457831325</v>
      </c>
      <c r="BB50" s="23">
        <v>0.71590909090909094</v>
      </c>
      <c r="BC50" s="23">
        <v>0.75903614457831325</v>
      </c>
      <c r="BD50" s="23">
        <v>0.6</v>
      </c>
      <c r="BE50" s="23">
        <v>0.75</v>
      </c>
      <c r="BF50" s="23">
        <v>0.72751322751322756</v>
      </c>
      <c r="BI50" s="23">
        <v>8.2172701949860719E-2</v>
      </c>
      <c r="BJ50" s="23">
        <v>0.12674094707520892</v>
      </c>
      <c r="BK50" s="23">
        <v>0.3370473537604457</v>
      </c>
      <c r="BL50" s="23">
        <v>0.45403899721448465</v>
      </c>
      <c r="BP50" s="23">
        <v>0.63872255489021956</v>
      </c>
      <c r="BQ50" s="23">
        <v>0.49294449670743179</v>
      </c>
      <c r="BR50" s="23">
        <v>0.72732012513034416</v>
      </c>
      <c r="BS50" s="23">
        <v>0.62327718223583461</v>
      </c>
      <c r="BT50" s="23">
        <v>0.61486486486486491</v>
      </c>
      <c r="BU50" s="23">
        <v>0.18055555555555555</v>
      </c>
      <c r="BY50" s="23">
        <v>0.500590318772137</v>
      </c>
      <c r="BZ50" s="23">
        <v>0.66883963494132981</v>
      </c>
      <c r="CA50" s="23">
        <v>0.71805006587615283</v>
      </c>
      <c r="CB50" s="23">
        <v>0.69268292682926824</v>
      </c>
      <c r="CC50" s="23">
        <v>0.62301587301587302</v>
      </c>
      <c r="CD50" s="23">
        <v>0.67241379310344829</v>
      </c>
      <c r="CI50" s="23">
        <v>2.6706231454005934E-2</v>
      </c>
      <c r="CJ50" s="23">
        <v>0.22653721682847897</v>
      </c>
      <c r="CK50" s="23">
        <v>0.36713286713286714</v>
      </c>
      <c r="CL50" s="23">
        <v>0.35217391304347828</v>
      </c>
      <c r="CM50" s="23">
        <v>0.3755656108597285</v>
      </c>
      <c r="CN50" s="23">
        <v>0.3611111111111111</v>
      </c>
    </row>
    <row r="51" spans="3:92" x14ac:dyDescent="0.25">
      <c r="C51" s="21">
        <v>34.792368125701458</v>
      </c>
      <c r="D51" s="21">
        <v>45.563549160671464</v>
      </c>
      <c r="E51" s="21">
        <v>70.960698689956331</v>
      </c>
      <c r="F51" s="21">
        <v>63.666300768386385</v>
      </c>
      <c r="G51" s="21">
        <v>36.793692509855454</v>
      </c>
      <c r="H51" s="21">
        <v>4.3668122270742362</v>
      </c>
      <c r="K51" s="23">
        <v>0</v>
      </c>
      <c r="L51" s="23">
        <v>7.1428571428571423</v>
      </c>
      <c r="M51" s="23">
        <v>9.6402877697841731</v>
      </c>
      <c r="N51" s="23">
        <v>8.3333333333333321</v>
      </c>
      <c r="O51" s="23">
        <v>0</v>
      </c>
      <c r="P51" s="23">
        <v>18.285714285714285</v>
      </c>
      <c r="Q51" s="23">
        <v>25.6</v>
      </c>
      <c r="R51" s="23">
        <v>15.686274509803921</v>
      </c>
      <c r="V51" s="23">
        <v>0.1976</v>
      </c>
      <c r="W51" s="23">
        <v>0.21479999999999999</v>
      </c>
      <c r="X51" s="23">
        <v>0.38379999999999997</v>
      </c>
      <c r="Y51" s="23">
        <v>0.1338</v>
      </c>
      <c r="Z51" s="23">
        <v>2.5600000000000001E-2</v>
      </c>
      <c r="AA51" s="23">
        <v>4.4400000000000002E-2</v>
      </c>
      <c r="AE51" s="23">
        <v>2.8058361391694726E-2</v>
      </c>
      <c r="AF51" s="23">
        <v>8.1534772182254203E-2</v>
      </c>
      <c r="AG51" s="23">
        <v>6.3318777292576414E-2</v>
      </c>
      <c r="AH51" s="23">
        <v>6.2568605927552146E-2</v>
      </c>
      <c r="AI51" s="23">
        <v>1.7082785808147174E-2</v>
      </c>
      <c r="AJ51" s="23">
        <v>1.455604075691412E-3</v>
      </c>
      <c r="AO51" s="23">
        <v>1.4067995310668231E-2</v>
      </c>
      <c r="AP51" s="23">
        <v>6.0483870967741937E-2</v>
      </c>
      <c r="AQ51" s="23">
        <v>6.9553805774278221E-2</v>
      </c>
      <c r="AR51" s="23">
        <v>9.0177133655394523E-2</v>
      </c>
      <c r="AS51" s="23">
        <v>0.10557768924302789</v>
      </c>
      <c r="AT51" s="23">
        <v>0.15584415584415584</v>
      </c>
      <c r="AU51" s="23">
        <v>7.0448548812664907E-2</v>
      </c>
      <c r="AV51" s="23">
        <v>222</v>
      </c>
      <c r="AZ51" s="23">
        <v>0.60317460317460314</v>
      </c>
      <c r="BA51" s="23">
        <v>0.8</v>
      </c>
      <c r="BB51" s="23">
        <v>0.69512195121951215</v>
      </c>
      <c r="BC51" s="23">
        <v>0.72972972972972971</v>
      </c>
      <c r="BD51" s="23">
        <v>0.75862068965517238</v>
      </c>
      <c r="BE51" s="23">
        <v>0.5</v>
      </c>
      <c r="BF51" s="23">
        <v>0.71385542168674698</v>
      </c>
      <c r="BI51" s="23">
        <v>0.1149584487534626</v>
      </c>
      <c r="BJ51" s="23">
        <v>9.9722991689750698E-2</v>
      </c>
      <c r="BK51" s="23">
        <v>0.29224376731301938</v>
      </c>
      <c r="BL51" s="23">
        <v>0.49307479224376732</v>
      </c>
      <c r="BP51" s="23">
        <v>0.64473684210526316</v>
      </c>
      <c r="BQ51" s="23">
        <v>0.5009310986964618</v>
      </c>
      <c r="BR51" s="23">
        <v>0.71756122980719128</v>
      </c>
      <c r="BS51" s="23">
        <v>0.66068759342301941</v>
      </c>
      <c r="BT51" s="23">
        <v>0.65625</v>
      </c>
      <c r="BU51" s="23">
        <v>0.16666666666666666</v>
      </c>
      <c r="BY51" s="23">
        <v>0.55334114888628372</v>
      </c>
      <c r="BZ51" s="23">
        <v>0.69892473118279574</v>
      </c>
      <c r="CA51" s="23">
        <v>0.68110236220472442</v>
      </c>
      <c r="CB51" s="23">
        <v>0.68276972624798715</v>
      </c>
      <c r="CC51" s="23">
        <v>0.61752988047808766</v>
      </c>
      <c r="CD51" s="23">
        <v>0.63636363636363635</v>
      </c>
      <c r="CI51" s="23">
        <v>3.4848484848484851E-2</v>
      </c>
      <c r="CJ51" s="23">
        <v>0.20845921450151059</v>
      </c>
      <c r="CK51" s="23">
        <v>0.25704225352112675</v>
      </c>
      <c r="CL51" s="23">
        <v>0.32467532467532467</v>
      </c>
      <c r="CM51" s="23">
        <v>0.37383177570093457</v>
      </c>
      <c r="CN51" s="23">
        <v>0.41721854304635764</v>
      </c>
    </row>
    <row r="52" spans="3:92" x14ac:dyDescent="0.25">
      <c r="C52" s="21">
        <v>38.37471783295711</v>
      </c>
      <c r="D52" s="21">
        <v>58.194774346793352</v>
      </c>
      <c r="E52" s="21">
        <v>60.5726872246696</v>
      </c>
      <c r="F52" s="21">
        <v>71.271929824561397</v>
      </c>
      <c r="G52" s="21">
        <v>23.49869451697128</v>
      </c>
      <c r="H52" s="21">
        <v>7.2886297376093294</v>
      </c>
      <c r="K52" s="23">
        <v>0</v>
      </c>
      <c r="L52" s="23">
        <v>6.4516129032258061</v>
      </c>
      <c r="M52" s="23">
        <v>10.289855072463768</v>
      </c>
      <c r="N52" s="23">
        <v>10.76923076923077</v>
      </c>
      <c r="O52" s="23">
        <v>0</v>
      </c>
      <c r="P52" s="23">
        <v>19.484240687679083</v>
      </c>
      <c r="Q52" s="23">
        <v>25.233644859813083</v>
      </c>
      <c r="R52" s="23">
        <v>17.647058823529413</v>
      </c>
      <c r="V52" s="23">
        <v>0.20300000000000001</v>
      </c>
      <c r="W52" s="23">
        <v>0.22259999999999999</v>
      </c>
      <c r="X52" s="23">
        <v>0.38479999999999998</v>
      </c>
      <c r="Y52" s="23">
        <v>0.1142</v>
      </c>
      <c r="Z52" s="23">
        <v>3.0599999999999999E-2</v>
      </c>
      <c r="AA52" s="23">
        <v>4.48E-2</v>
      </c>
      <c r="AE52" s="23">
        <v>4.17607223476298E-2</v>
      </c>
      <c r="AF52" s="23">
        <v>7.1258907363420429E-2</v>
      </c>
      <c r="AG52" s="23">
        <v>8.039647577092511E-2</v>
      </c>
      <c r="AH52" s="23">
        <v>5.1535087719298246E-2</v>
      </c>
      <c r="AI52" s="23">
        <v>9.138381201044387E-3</v>
      </c>
      <c r="AJ52" s="23">
        <v>0</v>
      </c>
      <c r="AO52" s="23">
        <v>1.5476190476190477E-2</v>
      </c>
      <c r="AP52" s="23">
        <v>5.6504599211563734E-2</v>
      </c>
      <c r="AQ52" s="23">
        <v>5.7455540355677154E-2</v>
      </c>
      <c r="AR52" s="23">
        <v>0.10355987055016182</v>
      </c>
      <c r="AS52" s="23">
        <v>8.5999999999999993E-2</v>
      </c>
      <c r="AT52" s="23">
        <v>0.10610932475884244</v>
      </c>
      <c r="AU52" s="23">
        <v>6.3281042275990435E-2</v>
      </c>
      <c r="AV52" s="23">
        <v>224</v>
      </c>
      <c r="AZ52" s="23">
        <v>0.810126582278481</v>
      </c>
      <c r="BA52" s="23">
        <v>0.78021978021978022</v>
      </c>
      <c r="BB52" s="23">
        <v>0.71590909090909094</v>
      </c>
      <c r="BC52" s="23">
        <v>0.75342465753424659</v>
      </c>
      <c r="BD52" s="23">
        <v>0.57692307692307687</v>
      </c>
      <c r="BE52" s="23">
        <v>0.5714285714285714</v>
      </c>
      <c r="BF52" s="23">
        <v>0.74725274725274726</v>
      </c>
      <c r="BI52" s="23">
        <v>0.11142061281337047</v>
      </c>
      <c r="BJ52" s="23">
        <v>0.13231197771587744</v>
      </c>
      <c r="BK52" s="23">
        <v>0.32172701949860727</v>
      </c>
      <c r="BL52" s="23">
        <v>0.43454038997214484</v>
      </c>
      <c r="BP52" s="23">
        <v>0.62758620689655176</v>
      </c>
      <c r="BQ52" s="23">
        <v>0.50673854447439348</v>
      </c>
      <c r="BR52" s="23">
        <v>0.71517671517671522</v>
      </c>
      <c r="BS52" s="23">
        <v>0.62346760070052543</v>
      </c>
      <c r="BT52" s="23">
        <v>0.64052287581699341</v>
      </c>
      <c r="BU52" s="23">
        <v>0.125</v>
      </c>
      <c r="BY52" s="23">
        <v>0.53928571428571426</v>
      </c>
      <c r="BZ52" s="23">
        <v>0.67936925098554535</v>
      </c>
      <c r="CA52" s="23">
        <v>0.70861833105335159</v>
      </c>
      <c r="CB52" s="23">
        <v>0.63754045307443363</v>
      </c>
      <c r="CC52" s="23">
        <v>0.65600000000000003</v>
      </c>
      <c r="CD52" s="23">
        <v>0.59163987138263663</v>
      </c>
      <c r="CI52" s="23">
        <v>3.3282904689863842E-2</v>
      </c>
      <c r="CJ52" s="23">
        <v>0.21202531645569619</v>
      </c>
      <c r="CK52" s="23">
        <v>0.25896414342629481</v>
      </c>
      <c r="CL52" s="23">
        <v>0.42213114754098363</v>
      </c>
      <c r="CM52" s="23">
        <v>0.34634146341463412</v>
      </c>
      <c r="CN52" s="23">
        <v>0.30625000000000002</v>
      </c>
    </row>
    <row r="53" spans="3:92" x14ac:dyDescent="0.25">
      <c r="C53" s="21">
        <v>40.494938132733409</v>
      </c>
      <c r="D53" s="21">
        <v>54.021608643457384</v>
      </c>
      <c r="E53" s="21">
        <v>58.631921824104232</v>
      </c>
      <c r="F53" s="21">
        <v>72.062084257206209</v>
      </c>
      <c r="G53" s="21">
        <v>26.007802340702209</v>
      </c>
      <c r="H53" s="21">
        <v>5.8309037900874632</v>
      </c>
      <c r="K53" s="23">
        <v>0</v>
      </c>
      <c r="L53" s="23">
        <v>4.3209876543209873</v>
      </c>
      <c r="M53" s="23">
        <v>9.1304347826086953</v>
      </c>
      <c r="N53" s="23">
        <v>18.96551724137931</v>
      </c>
      <c r="O53" s="23">
        <v>0</v>
      </c>
      <c r="P53" s="23">
        <v>19.003115264797508</v>
      </c>
      <c r="Q53" s="23">
        <v>21.641791044776117</v>
      </c>
      <c r="R53" s="23">
        <v>29.032258064516132</v>
      </c>
      <c r="V53" s="23">
        <v>0.20219999999999999</v>
      </c>
      <c r="W53" s="23">
        <v>0.22020000000000001</v>
      </c>
      <c r="X53" s="23">
        <v>0.37959999999999999</v>
      </c>
      <c r="Y53" s="23">
        <v>0.1244</v>
      </c>
      <c r="Z53" s="23">
        <v>3.04E-2</v>
      </c>
      <c r="AA53" s="23">
        <v>4.3200000000000002E-2</v>
      </c>
      <c r="AE53" s="23">
        <v>2.6996625421822271E-2</v>
      </c>
      <c r="AF53" s="23">
        <v>6.0024009603841535E-2</v>
      </c>
      <c r="AG53" s="23">
        <v>7.1661237785016291E-2</v>
      </c>
      <c r="AH53" s="23">
        <v>6.5410199556541024E-2</v>
      </c>
      <c r="AI53" s="23">
        <v>2.0806241872561769E-2</v>
      </c>
      <c r="AJ53" s="23">
        <v>1.4577259475218659E-3</v>
      </c>
      <c r="AO53" s="23">
        <v>1.288056206088993E-2</v>
      </c>
      <c r="AP53" s="23">
        <v>4.8064085447263018E-2</v>
      </c>
      <c r="AQ53" s="23">
        <v>8.6838534599728623E-2</v>
      </c>
      <c r="AR53" s="23">
        <v>0.1024</v>
      </c>
      <c r="AS53" s="23">
        <v>8.7301587301587297E-2</v>
      </c>
      <c r="AT53" s="23">
        <v>0.12171052631578948</v>
      </c>
      <c r="AU53" s="23">
        <v>6.7850516830108662E-2</v>
      </c>
      <c r="AV53" s="23">
        <v>216</v>
      </c>
      <c r="AZ53" s="23">
        <v>0.59615384615384615</v>
      </c>
      <c r="BA53" s="23">
        <v>0.71084337349397586</v>
      </c>
      <c r="BB53" s="23">
        <v>0.77173913043478259</v>
      </c>
      <c r="BC53" s="23">
        <v>0.72413793103448276</v>
      </c>
      <c r="BD53" s="23">
        <v>0.64516129032258063</v>
      </c>
      <c r="BE53" s="23">
        <v>0.6</v>
      </c>
      <c r="BF53" s="23">
        <v>0.70571428571428574</v>
      </c>
      <c r="BI53" s="23">
        <v>9.2592592592592587E-2</v>
      </c>
      <c r="BJ53" s="23">
        <v>7.8042328042328038E-2</v>
      </c>
      <c r="BK53" s="23">
        <v>0.30423280423280424</v>
      </c>
      <c r="BL53" s="23">
        <v>0.52513227513227512</v>
      </c>
      <c r="BP53" s="23">
        <v>0.60138476755687442</v>
      </c>
      <c r="BQ53" s="23">
        <v>0.50499545867393281</v>
      </c>
      <c r="BR53" s="23">
        <v>0.71548998946259224</v>
      </c>
      <c r="BS53" s="23">
        <v>0.59324758842443726</v>
      </c>
      <c r="BT53" s="23">
        <v>0.67763157894736847</v>
      </c>
      <c r="BU53" s="23">
        <v>0.14351851851851852</v>
      </c>
      <c r="BY53" s="23">
        <v>0.5187353629976581</v>
      </c>
      <c r="BZ53" s="23">
        <v>0.69559412550066757</v>
      </c>
      <c r="CA53" s="23">
        <v>0.71099050203527814</v>
      </c>
      <c r="CB53" s="23">
        <v>0.64959999999999996</v>
      </c>
      <c r="CC53" s="23">
        <v>0.59722222222222221</v>
      </c>
      <c r="CD53" s="23">
        <v>0.62828947368421051</v>
      </c>
      <c r="CI53" s="23">
        <v>3.3923303834808259E-2</v>
      </c>
      <c r="CJ53" s="23">
        <v>0.18506493506493507</v>
      </c>
      <c r="CK53" s="23">
        <v>0.32713754646840149</v>
      </c>
      <c r="CL53" s="23">
        <v>0.38492063492063494</v>
      </c>
      <c r="CM53" s="23">
        <v>0.38914027149321267</v>
      </c>
      <c r="CN53" s="23">
        <v>0.38095238095238093</v>
      </c>
    </row>
    <row r="54" spans="3:92" x14ac:dyDescent="0.25">
      <c r="C54" s="21">
        <v>46.11923509561305</v>
      </c>
      <c r="D54" s="21">
        <v>59.171597633136095</v>
      </c>
      <c r="E54" s="21">
        <v>65.337763012181611</v>
      </c>
      <c r="F54" s="21">
        <v>52.631578947368418</v>
      </c>
      <c r="G54" s="21">
        <v>28.720626631853786</v>
      </c>
      <c r="H54" s="21">
        <v>2.9197080291970803</v>
      </c>
      <c r="K54" s="23">
        <v>0</v>
      </c>
      <c r="L54" s="23">
        <v>6.1728395061728394</v>
      </c>
      <c r="M54" s="23">
        <v>9.8853868194842409</v>
      </c>
      <c r="N54" s="23">
        <v>11.363636363636363</v>
      </c>
      <c r="O54" s="23">
        <v>0.23696682464454977</v>
      </c>
      <c r="P54" s="23">
        <v>23.513513513513516</v>
      </c>
      <c r="Q54" s="23">
        <v>32.283464566929133</v>
      </c>
      <c r="R54" s="23">
        <v>17.543859649122805</v>
      </c>
      <c r="V54" s="23">
        <v>0.19800000000000001</v>
      </c>
      <c r="W54" s="23">
        <v>0.21679999999999999</v>
      </c>
      <c r="X54" s="23">
        <v>0.39040000000000002</v>
      </c>
      <c r="Y54" s="23">
        <v>0.1188</v>
      </c>
      <c r="Z54" s="23">
        <v>3.0599999999999999E-2</v>
      </c>
      <c r="AA54" s="23">
        <v>4.5400000000000003E-2</v>
      </c>
      <c r="AE54" s="23">
        <v>2.6996625421822271E-2</v>
      </c>
      <c r="AF54" s="23">
        <v>5.2071005917159761E-2</v>
      </c>
      <c r="AG54" s="23">
        <v>8.8593576965669996E-2</v>
      </c>
      <c r="AH54" s="23">
        <v>6.3596491228070179E-2</v>
      </c>
      <c r="AI54" s="23">
        <v>2.3498694516971279E-2</v>
      </c>
      <c r="AJ54" s="23">
        <v>4.3795620437956208E-3</v>
      </c>
      <c r="AO54" s="23">
        <v>2.3419203747072601E-2</v>
      </c>
      <c r="AP54" s="23">
        <v>5.3385416666666664E-2</v>
      </c>
      <c r="AQ54" s="23">
        <v>7.4125874125874125E-2</v>
      </c>
      <c r="AR54" s="23">
        <v>7.32484076433121E-2</v>
      </c>
      <c r="AS54" s="23">
        <v>7.9365079365079361E-2</v>
      </c>
      <c r="AT54" s="23">
        <v>0.15286624203821655</v>
      </c>
      <c r="AU54" s="23">
        <v>6.5556436690457312E-2</v>
      </c>
      <c r="AV54" s="23">
        <v>227</v>
      </c>
      <c r="AZ54" s="23">
        <v>0.75324675324675328</v>
      </c>
      <c r="BA54" s="23">
        <v>0.69620253164556967</v>
      </c>
      <c r="BB54" s="23">
        <v>0.76470588235294112</v>
      </c>
      <c r="BC54" s="23">
        <v>0.71250000000000002</v>
      </c>
      <c r="BD54" s="23">
        <v>0.6333333333333333</v>
      </c>
      <c r="BE54" s="23">
        <v>0.61538461538461542</v>
      </c>
      <c r="BF54" s="23">
        <v>0.72178477690288712</v>
      </c>
      <c r="BI54" s="23">
        <v>9.4508301404853126E-2</v>
      </c>
      <c r="BJ54" s="23">
        <v>7.0242656449553006E-2</v>
      </c>
      <c r="BK54" s="23">
        <v>0.30012771392081738</v>
      </c>
      <c r="BL54" s="23">
        <v>0.53512132822477654</v>
      </c>
      <c r="BP54" s="23">
        <v>0.63030303030303025</v>
      </c>
      <c r="BQ54" s="23">
        <v>0.50369003690036895</v>
      </c>
      <c r="BR54" s="23">
        <v>0.71670081967213117</v>
      </c>
      <c r="BS54" s="23">
        <v>0.65488215488215484</v>
      </c>
      <c r="BT54" s="23">
        <v>0.57516339869281041</v>
      </c>
      <c r="BU54" s="23">
        <v>0.16740088105726872</v>
      </c>
      <c r="BY54" s="23">
        <v>0.55971896955503508</v>
      </c>
      <c r="BZ54" s="23">
        <v>0.68098958333333337</v>
      </c>
      <c r="CA54" s="23">
        <v>0.6979020979020979</v>
      </c>
      <c r="CB54" s="23">
        <v>0.6560509554140127</v>
      </c>
      <c r="CC54" s="23">
        <v>0.62103174603174605</v>
      </c>
      <c r="CD54" s="23">
        <v>0.62738853503184711</v>
      </c>
      <c r="CI54" s="23">
        <v>4.6686746987951805E-2</v>
      </c>
      <c r="CJ54" s="23">
        <v>0.19426751592356689</v>
      </c>
      <c r="CK54" s="23">
        <v>0.27799227799227799</v>
      </c>
      <c r="CL54" s="23">
        <v>0.33067729083665337</v>
      </c>
      <c r="CM54" s="23">
        <v>0.38578680203045684</v>
      </c>
      <c r="CN54" s="23">
        <v>0.3904109589041096</v>
      </c>
    </row>
    <row r="55" spans="3:92" x14ac:dyDescent="0.25">
      <c r="C55" s="21">
        <v>34.949267192784667</v>
      </c>
      <c r="D55" s="21">
        <v>55.222088835534215</v>
      </c>
      <c r="E55" s="21">
        <v>67.245119305856832</v>
      </c>
      <c r="F55" s="21">
        <v>63.403781979977751</v>
      </c>
      <c r="G55" s="21">
        <v>29.831387808041505</v>
      </c>
      <c r="H55" s="21">
        <v>5.8139534883720927</v>
      </c>
      <c r="K55" s="23">
        <v>0</v>
      </c>
      <c r="L55" s="23">
        <v>8.695652173913043</v>
      </c>
      <c r="M55" s="23">
        <v>10.434782608695652</v>
      </c>
      <c r="N55" s="23">
        <v>10.344827586206897</v>
      </c>
      <c r="O55" s="23">
        <v>0.22988505747126436</v>
      </c>
      <c r="P55" s="23">
        <v>24.778761061946902</v>
      </c>
      <c r="Q55" s="23">
        <v>25.78125</v>
      </c>
      <c r="R55" s="23">
        <v>23.076923076923077</v>
      </c>
      <c r="V55" s="23">
        <v>0.2024</v>
      </c>
      <c r="W55" s="23">
        <v>0.21479999999999999</v>
      </c>
      <c r="X55" s="23">
        <v>0.38159999999999999</v>
      </c>
      <c r="Y55" s="23">
        <v>0.122</v>
      </c>
      <c r="Z55" s="23">
        <v>3.0800000000000001E-2</v>
      </c>
      <c r="AA55" s="23">
        <v>4.8399999999999999E-2</v>
      </c>
      <c r="AE55" s="23">
        <v>4.1713641488162347E-2</v>
      </c>
      <c r="AF55" s="23">
        <v>8.0432172869147653E-2</v>
      </c>
      <c r="AG55" s="23">
        <v>7.3752711496746198E-2</v>
      </c>
      <c r="AH55" s="23">
        <v>5.6729699666295881E-2</v>
      </c>
      <c r="AI55" s="23">
        <v>2.0752269779507133E-2</v>
      </c>
      <c r="AJ55" s="23">
        <v>4.3604651162790697E-3</v>
      </c>
      <c r="AO55" s="23">
        <v>1.1918951132300357E-2</v>
      </c>
      <c r="AP55" s="23">
        <v>5.0340136054421766E-2</v>
      </c>
      <c r="AQ55" s="23">
        <v>8.1300813008130079E-2</v>
      </c>
      <c r="AR55" s="23">
        <v>8.6400000000000005E-2</v>
      </c>
      <c r="AS55" s="23">
        <v>7.8895463510848127E-2</v>
      </c>
      <c r="AT55" s="23">
        <v>0.10596026490066225</v>
      </c>
      <c r="AU55" s="23">
        <v>6.2199679658302191E-2</v>
      </c>
      <c r="AV55" s="23">
        <v>242</v>
      </c>
      <c r="AZ55" s="23">
        <v>0.67532467532467533</v>
      </c>
      <c r="BA55" s="23">
        <v>0.73404255319148937</v>
      </c>
      <c r="BB55" s="23">
        <v>0.67</v>
      </c>
      <c r="BC55" s="23">
        <v>0.76543209876543206</v>
      </c>
      <c r="BD55" s="23">
        <v>0.69230769230769229</v>
      </c>
      <c r="BE55" s="23">
        <v>0.66666666666666663</v>
      </c>
      <c r="BF55" s="23">
        <v>0.70801033591731266</v>
      </c>
      <c r="BI55" s="23">
        <v>9.6649484536082478E-2</v>
      </c>
      <c r="BJ55" s="23">
        <v>0.10824742268041238</v>
      </c>
      <c r="BK55" s="23">
        <v>0.32860824742268041</v>
      </c>
      <c r="BL55" s="23">
        <v>0.46649484536082475</v>
      </c>
      <c r="BP55" s="23">
        <v>0.61462450592885376</v>
      </c>
      <c r="BQ55" s="23">
        <v>0.51862197392923648</v>
      </c>
      <c r="BR55" s="23">
        <v>0.72222222222222221</v>
      </c>
      <c r="BS55" s="23">
        <v>0.6442622950819672</v>
      </c>
      <c r="BT55" s="23">
        <v>0.61688311688311692</v>
      </c>
      <c r="BU55" s="23">
        <v>0.1115702479338843</v>
      </c>
      <c r="BY55" s="23">
        <v>0.55780691299165674</v>
      </c>
      <c r="BZ55" s="23">
        <v>0.67346938775510201</v>
      </c>
      <c r="CA55" s="23">
        <v>0.68834688346883466</v>
      </c>
      <c r="CB55" s="23">
        <v>0.69279999999999997</v>
      </c>
      <c r="CC55" s="23">
        <v>0.64299802761341218</v>
      </c>
      <c r="CD55" s="23">
        <v>0.63907284768211925</v>
      </c>
      <c r="CI55" s="23">
        <v>2.7522935779816515E-2</v>
      </c>
      <c r="CJ55" s="23">
        <v>0.17741935483870969</v>
      </c>
      <c r="CK55" s="23">
        <v>0.32740213523131673</v>
      </c>
      <c r="CL55" s="23">
        <v>0.36170212765957449</v>
      </c>
      <c r="CM55" s="23">
        <v>0.32850241545893721</v>
      </c>
      <c r="CN55" s="23">
        <v>0.30463576158940397</v>
      </c>
    </row>
    <row r="56" spans="3:92" x14ac:dyDescent="0.25">
      <c r="C56" s="21">
        <v>34.675615212527966</v>
      </c>
      <c r="D56" s="21">
        <v>56.287425149700596</v>
      </c>
      <c r="E56" s="21">
        <v>55.73770491803279</v>
      </c>
      <c r="F56" s="21">
        <v>57.395143487858718</v>
      </c>
      <c r="G56" s="21">
        <v>22.251308900523561</v>
      </c>
      <c r="H56" s="21">
        <v>1.4577259475218658</v>
      </c>
      <c r="K56" s="23">
        <v>0</v>
      </c>
      <c r="L56" s="23">
        <v>5.9210526315789469</v>
      </c>
      <c r="M56" s="23">
        <v>11.988304093567251</v>
      </c>
      <c r="N56" s="23">
        <v>28.000000000000004</v>
      </c>
      <c r="O56" s="23">
        <v>0</v>
      </c>
      <c r="P56" s="23">
        <v>14.84848484848485</v>
      </c>
      <c r="Q56" s="23">
        <v>23.728813559322035</v>
      </c>
      <c r="R56" s="23">
        <v>26.415094339622641</v>
      </c>
      <c r="V56" s="23">
        <v>0.19800000000000001</v>
      </c>
      <c r="W56" s="23">
        <v>0.22359999999999999</v>
      </c>
      <c r="X56" s="23">
        <v>0.38340000000000002</v>
      </c>
      <c r="Y56" s="23">
        <v>0.1178</v>
      </c>
      <c r="Z56" s="23">
        <v>3.4000000000000002E-2</v>
      </c>
      <c r="AA56" s="23">
        <v>4.3200000000000002E-2</v>
      </c>
      <c r="AE56" s="23">
        <v>3.5794183445190156E-2</v>
      </c>
      <c r="AF56" s="23">
        <v>7.1856287425149698E-2</v>
      </c>
      <c r="AG56" s="23">
        <v>6.8852459016393447E-2</v>
      </c>
      <c r="AH56" s="23">
        <v>4.9668874172185427E-2</v>
      </c>
      <c r="AI56" s="23">
        <v>1.9633507853403141E-2</v>
      </c>
      <c r="AJ56" s="23">
        <v>1.4577259475218659E-3</v>
      </c>
      <c r="AO56" s="23">
        <v>1.9953051643192488E-2</v>
      </c>
      <c r="AP56" s="23">
        <v>4.7619047619047616E-2</v>
      </c>
      <c r="AQ56" s="23">
        <v>8.3106267029972758E-2</v>
      </c>
      <c r="AR56" s="23">
        <v>8.7692307692307694E-2</v>
      </c>
      <c r="AS56" s="23">
        <v>0.10609037328094302</v>
      </c>
      <c r="AT56" s="23">
        <v>9.2356687898089165E-2</v>
      </c>
      <c r="AU56" s="23">
        <v>6.6684238270954141E-2</v>
      </c>
      <c r="AV56" s="23">
        <v>216</v>
      </c>
      <c r="AZ56" s="23">
        <v>0.73333333333333328</v>
      </c>
      <c r="BA56" s="23">
        <v>0.7831325301204819</v>
      </c>
      <c r="BB56" s="23">
        <v>0.7816091954022989</v>
      </c>
      <c r="BC56" s="23">
        <v>0.75342465753424659</v>
      </c>
      <c r="BD56" s="23">
        <v>0.625</v>
      </c>
      <c r="BE56" s="23">
        <v>0.5</v>
      </c>
      <c r="BF56" s="23">
        <v>0.7471910112359551</v>
      </c>
      <c r="BI56" s="23">
        <v>9.4086021505376344E-2</v>
      </c>
      <c r="BJ56" s="23">
        <v>0.10483870967741936</v>
      </c>
      <c r="BK56" s="23">
        <v>0.32661290322580644</v>
      </c>
      <c r="BL56" s="23">
        <v>0.47446236559139787</v>
      </c>
      <c r="BP56" s="23">
        <v>0.61111111111111116</v>
      </c>
      <c r="BQ56" s="23">
        <v>0.53577817531305905</v>
      </c>
      <c r="BR56" s="23">
        <v>0.7193531559728743</v>
      </c>
      <c r="BS56" s="23">
        <v>0.63837011884550088</v>
      </c>
      <c r="BT56" s="23">
        <v>0.62941176470588234</v>
      </c>
      <c r="BU56" s="23">
        <v>0.18518518518518517</v>
      </c>
      <c r="BY56" s="23">
        <v>0.54694835680751175</v>
      </c>
      <c r="BZ56" s="23">
        <v>0.70612244897959187</v>
      </c>
      <c r="CA56" s="23">
        <v>0.70299727520435973</v>
      </c>
      <c r="CB56" s="23">
        <v>0.68</v>
      </c>
      <c r="CC56" s="23">
        <v>0.59332023575638504</v>
      </c>
      <c r="CD56" s="23">
        <v>0.68789808917197448</v>
      </c>
      <c r="CI56" s="23">
        <v>3.6710719530102791E-2</v>
      </c>
      <c r="CJ56" s="23">
        <v>0.20819112627986347</v>
      </c>
      <c r="CK56" s="23">
        <v>0.31985294117647056</v>
      </c>
      <c r="CL56" s="23">
        <v>0.36575875486381321</v>
      </c>
      <c r="CM56" s="23">
        <v>0.38325991189427311</v>
      </c>
      <c r="CN56" s="23">
        <v>0.29931972789115646</v>
      </c>
    </row>
    <row r="57" spans="3:92" x14ac:dyDescent="0.25">
      <c r="C57" s="21">
        <v>40.632054176072238</v>
      </c>
      <c r="D57" s="21">
        <v>61.978545887961857</v>
      </c>
      <c r="E57" s="21">
        <v>68.057080131723382</v>
      </c>
      <c r="F57" s="21">
        <v>64.977973568281939</v>
      </c>
      <c r="G57" s="21">
        <v>27.272727272727273</v>
      </c>
      <c r="H57" s="21">
        <v>8.7463556851311957</v>
      </c>
      <c r="K57" s="23">
        <v>0</v>
      </c>
      <c r="L57" s="23">
        <v>7.4626865671641784</v>
      </c>
      <c r="M57" s="23">
        <v>12.625538020086083</v>
      </c>
      <c r="N57" s="23">
        <v>2.2727272727272729</v>
      </c>
      <c r="O57" s="23">
        <v>0</v>
      </c>
      <c r="P57" s="23">
        <v>24.251497005988025</v>
      </c>
      <c r="Q57" s="23">
        <v>25.954198473282442</v>
      </c>
      <c r="R57" s="23">
        <v>21.153846153846153</v>
      </c>
      <c r="V57" s="23">
        <v>0.2084</v>
      </c>
      <c r="W57" s="23">
        <v>0.21659999999999999</v>
      </c>
      <c r="X57" s="23">
        <v>0.37119999999999997</v>
      </c>
      <c r="Y57" s="23">
        <v>0.121</v>
      </c>
      <c r="Z57" s="23">
        <v>3.04E-2</v>
      </c>
      <c r="AA57" s="23">
        <v>5.2400000000000002E-2</v>
      </c>
      <c r="AE57" s="23">
        <v>4.5146726862302484E-2</v>
      </c>
      <c r="AF57" s="23">
        <v>7.9856972586412389E-2</v>
      </c>
      <c r="AG57" s="23">
        <v>8.8913282107574099E-2</v>
      </c>
      <c r="AH57" s="23">
        <v>6.0572687224669602E-2</v>
      </c>
      <c r="AI57" s="23">
        <v>2.2077922077922078E-2</v>
      </c>
      <c r="AJ57" s="23">
        <v>2.9154518950437317E-3</v>
      </c>
      <c r="AO57" s="23">
        <v>1.5513126491646777E-2</v>
      </c>
      <c r="AP57" s="23">
        <v>5.8029689608636977E-2</v>
      </c>
      <c r="AQ57" s="23">
        <v>5.5401662049861494E-2</v>
      </c>
      <c r="AR57" s="23">
        <v>8.8669950738916259E-2</v>
      </c>
      <c r="AS57" s="23">
        <v>9.9796334012219962E-2</v>
      </c>
      <c r="AT57" s="23">
        <v>9.8305084745762716E-2</v>
      </c>
      <c r="AU57" s="23">
        <v>6.1688311688311688E-2</v>
      </c>
      <c r="AV57" s="23">
        <v>262</v>
      </c>
      <c r="AZ57" s="23">
        <v>0.69767441860465118</v>
      </c>
      <c r="BA57" s="23">
        <v>0.75789473684210529</v>
      </c>
      <c r="BB57" s="23">
        <v>0.74311926605504586</v>
      </c>
      <c r="BC57" s="23">
        <v>0.75</v>
      </c>
      <c r="BD57" s="23">
        <v>0.76</v>
      </c>
      <c r="BE57" s="23">
        <v>0</v>
      </c>
      <c r="BF57" s="23">
        <v>0.73333333333333328</v>
      </c>
      <c r="BI57" s="23">
        <v>7.1516646115906288E-2</v>
      </c>
      <c r="BJ57" s="23">
        <v>0.10727496917385944</v>
      </c>
      <c r="BK57" s="23">
        <v>0.34155363748458695</v>
      </c>
      <c r="BL57" s="23">
        <v>0.47965474722564733</v>
      </c>
      <c r="BP57" s="23">
        <v>0.59213051823416507</v>
      </c>
      <c r="BQ57" s="23">
        <v>0.50877192982456143</v>
      </c>
      <c r="BR57" s="23">
        <v>0.71336206896551724</v>
      </c>
      <c r="BS57" s="23">
        <v>0.5884297520661157</v>
      </c>
      <c r="BT57" s="23">
        <v>0.69078947368421051</v>
      </c>
      <c r="BU57" s="23">
        <v>0.18320610687022901</v>
      </c>
      <c r="BY57" s="23">
        <v>0.53460620525059666</v>
      </c>
      <c r="BZ57" s="23">
        <v>0.67611336032388669</v>
      </c>
      <c r="CA57" s="23">
        <v>0.68144044321329644</v>
      </c>
      <c r="CB57" s="23">
        <v>0.6617405582922824</v>
      </c>
      <c r="CC57" s="23">
        <v>0.63747454175152751</v>
      </c>
      <c r="CD57" s="23">
        <v>0.60677966101694913</v>
      </c>
      <c r="CI57" s="23">
        <v>3.3434650455927049E-2</v>
      </c>
      <c r="CJ57" s="23">
        <v>0.22012578616352202</v>
      </c>
      <c r="CK57" s="23">
        <v>0.25769230769230766</v>
      </c>
      <c r="CL57" s="23">
        <v>0.375</v>
      </c>
      <c r="CM57" s="23">
        <v>0.36607142857142855</v>
      </c>
      <c r="CN57" s="23">
        <v>0.3108108108108108</v>
      </c>
    </row>
    <row r="58" spans="3:92" x14ac:dyDescent="0.25">
      <c r="C58" s="21">
        <v>40.22346368715084</v>
      </c>
      <c r="D58" s="21">
        <v>67.632850241545896</v>
      </c>
      <c r="E58" s="21">
        <v>59.45945945945946</v>
      </c>
      <c r="F58" s="21">
        <v>54.384017758046618</v>
      </c>
      <c r="G58" s="21">
        <v>24.934383202099738</v>
      </c>
      <c r="H58" s="21">
        <v>5.8055152394775034</v>
      </c>
      <c r="K58" s="23">
        <v>0</v>
      </c>
      <c r="L58" s="23">
        <v>7.5862068965517242</v>
      </c>
      <c r="M58" s="23">
        <v>11.706629055007053</v>
      </c>
      <c r="N58" s="23">
        <v>8.1967213114754092</v>
      </c>
      <c r="O58" s="23">
        <v>0</v>
      </c>
      <c r="P58" s="23">
        <v>15.727002967359049</v>
      </c>
      <c r="Q58" s="23">
        <v>27.586206896551722</v>
      </c>
      <c r="R58" s="23">
        <v>21.818181818181817</v>
      </c>
      <c r="V58" s="23">
        <v>0.2</v>
      </c>
      <c r="W58" s="23">
        <v>0.2074</v>
      </c>
      <c r="X58" s="23">
        <v>0.38579999999999998</v>
      </c>
      <c r="Y58" s="23">
        <v>0.12479999999999999</v>
      </c>
      <c r="Z58" s="23">
        <v>3.2000000000000001E-2</v>
      </c>
      <c r="AA58" s="23">
        <v>0.05</v>
      </c>
      <c r="AE58" s="23">
        <v>3.3519553072625698E-2</v>
      </c>
      <c r="AF58" s="23">
        <v>8.0917874396135264E-2</v>
      </c>
      <c r="AG58" s="23">
        <v>8.2162162162162156E-2</v>
      </c>
      <c r="AH58" s="23">
        <v>6.5482796892341849E-2</v>
      </c>
      <c r="AI58" s="23">
        <v>1.8372703412073491E-2</v>
      </c>
      <c r="AJ58" s="23">
        <v>5.8055152394775036E-3</v>
      </c>
      <c r="AO58" s="23">
        <v>1.6431924882629109E-2</v>
      </c>
      <c r="AP58" s="23">
        <v>4.7683923705722074E-2</v>
      </c>
      <c r="AQ58" s="23">
        <v>6.7476383265856948E-2</v>
      </c>
      <c r="AR58" s="23">
        <v>0.11507293354943274</v>
      </c>
      <c r="AS58" s="23">
        <v>0.1007905138339921</v>
      </c>
      <c r="AT58" s="23">
        <v>0.14000000000000001</v>
      </c>
      <c r="AU58" s="23">
        <v>7.0133333333333339E-2</v>
      </c>
      <c r="AV58" s="23">
        <v>250</v>
      </c>
      <c r="AZ58" s="23">
        <v>0.75757575757575757</v>
      </c>
      <c r="BA58" s="23">
        <v>0.80851063829787229</v>
      </c>
      <c r="BB58" s="23">
        <v>0.73626373626373631</v>
      </c>
      <c r="BC58" s="23">
        <v>0.72058823529411764</v>
      </c>
      <c r="BD58" s="23">
        <v>0.76</v>
      </c>
      <c r="BE58" s="23">
        <v>0.55555555555555558</v>
      </c>
      <c r="BF58" s="23">
        <v>0.7535410764872521</v>
      </c>
      <c r="BI58" s="23">
        <v>9.1823899371069176E-2</v>
      </c>
      <c r="BJ58" s="23">
        <v>9.4339622641509441E-2</v>
      </c>
      <c r="BK58" s="23">
        <v>0.31698113207547168</v>
      </c>
      <c r="BL58" s="23">
        <v>0.49685534591194969</v>
      </c>
      <c r="BP58" s="23">
        <v>0.61199999999999999</v>
      </c>
      <c r="BQ58" s="23">
        <v>0.48794599807135969</v>
      </c>
      <c r="BR58" s="23">
        <v>0.72524624157594608</v>
      </c>
      <c r="BS58" s="23">
        <v>0.6266025641025641</v>
      </c>
      <c r="BT58" s="23">
        <v>0.65</v>
      </c>
      <c r="BU58" s="23">
        <v>0.12</v>
      </c>
      <c r="BY58" s="23">
        <v>0.53051643192488263</v>
      </c>
      <c r="BZ58" s="23">
        <v>0.69618528610354224</v>
      </c>
      <c r="CA58" s="23">
        <v>0.68151147098515519</v>
      </c>
      <c r="CB58" s="23">
        <v>0.70016207455429502</v>
      </c>
      <c r="CC58" s="23">
        <v>0.62450592885375489</v>
      </c>
      <c r="CD58" s="23">
        <v>0.61333333333333329</v>
      </c>
      <c r="CI58" s="23">
        <v>3.8580246913580245E-2</v>
      </c>
      <c r="CJ58" s="23">
        <v>0.1870748299319728</v>
      </c>
      <c r="CK58" s="23">
        <v>0.29699248120300753</v>
      </c>
      <c r="CL58" s="23">
        <v>0.43881856540084391</v>
      </c>
      <c r="CM58" s="23">
        <v>0.4</v>
      </c>
      <c r="CN58" s="23">
        <v>0.3904109589041096</v>
      </c>
    </row>
    <row r="59" spans="3:92" x14ac:dyDescent="0.25">
      <c r="C59" s="21">
        <v>41.619797525309338</v>
      </c>
      <c r="D59" s="21">
        <v>59.453032104637337</v>
      </c>
      <c r="E59" s="21">
        <v>62.706270627062707</v>
      </c>
      <c r="F59" s="21">
        <v>70.48458149779735</v>
      </c>
      <c r="G59" s="21">
        <v>18.252933507170795</v>
      </c>
      <c r="H59" s="21">
        <v>5.8309037900874632</v>
      </c>
      <c r="K59" s="23">
        <v>0</v>
      </c>
      <c r="L59" s="23">
        <v>4.5454545454545459</v>
      </c>
      <c r="M59" s="23">
        <v>10.186513629842182</v>
      </c>
      <c r="N59" s="23">
        <v>12.280701754385964</v>
      </c>
      <c r="O59" s="23">
        <v>0.24875621890547264</v>
      </c>
      <c r="P59" s="23">
        <v>21.902017291066283</v>
      </c>
      <c r="Q59" s="23">
        <v>24.264705882352942</v>
      </c>
      <c r="R59" s="23">
        <v>23.188405797101449</v>
      </c>
      <c r="V59" s="23">
        <v>0.20100000000000001</v>
      </c>
      <c r="W59" s="23">
        <v>0.2258</v>
      </c>
      <c r="X59" s="23">
        <v>0.3836</v>
      </c>
      <c r="Y59" s="23">
        <v>0.1152</v>
      </c>
      <c r="Z59" s="23">
        <v>3.1199999999999999E-2</v>
      </c>
      <c r="AA59" s="23">
        <v>4.3200000000000002E-2</v>
      </c>
      <c r="AE59" s="23">
        <v>3.3745781777277842E-2</v>
      </c>
      <c r="AF59" s="23">
        <v>7.2532699167657547E-2</v>
      </c>
      <c r="AG59" s="23">
        <v>6.7106710671067105E-2</v>
      </c>
      <c r="AH59" s="23">
        <v>4.2951541850220265E-2</v>
      </c>
      <c r="AI59" s="23">
        <v>3.1290743155149937E-2</v>
      </c>
      <c r="AJ59" s="23">
        <v>1.4577259475218659E-3</v>
      </c>
      <c r="AO59" s="23">
        <v>1.2910798122065728E-2</v>
      </c>
      <c r="AP59" s="23">
        <v>3.8615179760319571E-2</v>
      </c>
      <c r="AQ59" s="23">
        <v>7.277628032345014E-2</v>
      </c>
      <c r="AR59" s="23">
        <v>7.716535433070866E-2</v>
      </c>
      <c r="AS59" s="23">
        <v>0.10602910602910603</v>
      </c>
      <c r="AT59" s="23">
        <v>0.10062893081761007</v>
      </c>
      <c r="AU59" s="23">
        <v>5.980418100026462E-2</v>
      </c>
      <c r="AV59" s="23">
        <v>216</v>
      </c>
      <c r="AZ59" s="23">
        <v>0.77027027027027029</v>
      </c>
      <c r="BA59" s="23">
        <v>0.83333333333333337</v>
      </c>
      <c r="BB59" s="23">
        <v>0.72839506172839508</v>
      </c>
      <c r="BC59" s="23">
        <v>0.71764705882352942</v>
      </c>
      <c r="BD59" s="23">
        <v>0.75862068965517238</v>
      </c>
      <c r="BE59" s="23">
        <v>0.5</v>
      </c>
      <c r="BF59" s="23">
        <v>0.7591036414565826</v>
      </c>
      <c r="BI59" s="23">
        <v>7.6523994811932561E-2</v>
      </c>
      <c r="BJ59" s="23">
        <v>9.0791180285343706E-2</v>
      </c>
      <c r="BK59" s="23">
        <v>0.36964980544747084</v>
      </c>
      <c r="BL59" s="23">
        <v>0.46303501945525294</v>
      </c>
      <c r="BP59" s="23">
        <v>0.60199004975124382</v>
      </c>
      <c r="BQ59" s="23">
        <v>0.53410097431355186</v>
      </c>
      <c r="BR59" s="23">
        <v>0.7007299270072993</v>
      </c>
      <c r="BS59" s="23">
        <v>0.57118055555555558</v>
      </c>
      <c r="BT59" s="23">
        <v>0.60256410256410253</v>
      </c>
      <c r="BU59" s="23">
        <v>0.18518518518518517</v>
      </c>
      <c r="BY59" s="23">
        <v>0.54342723004694837</v>
      </c>
      <c r="BZ59" s="23">
        <v>0.65912117177097207</v>
      </c>
      <c r="CA59" s="23">
        <v>0.69541778975741242</v>
      </c>
      <c r="CB59" s="23">
        <v>0.63149606299212602</v>
      </c>
      <c r="CC59" s="23">
        <v>0.61746361746361744</v>
      </c>
      <c r="CD59" s="23">
        <v>0.62264150943396224</v>
      </c>
      <c r="CI59" s="23">
        <v>3.9694656488549619E-2</v>
      </c>
      <c r="CJ59" s="23">
        <v>0.17491749174917492</v>
      </c>
      <c r="CK59" s="23">
        <v>0.31095406360424027</v>
      </c>
      <c r="CL59" s="23">
        <v>0.34901960784313724</v>
      </c>
      <c r="CM59" s="23">
        <v>0.40384615384615385</v>
      </c>
      <c r="CN59" s="23">
        <v>0.31210191082802546</v>
      </c>
    </row>
    <row r="60" spans="3:92" x14ac:dyDescent="0.25">
      <c r="C60" s="21">
        <v>22.396416573348265</v>
      </c>
      <c r="D60" s="21">
        <v>51.807228915662648</v>
      </c>
      <c r="E60" s="21">
        <v>54.17118093174431</v>
      </c>
      <c r="F60" s="21">
        <v>56.792873051224944</v>
      </c>
      <c r="G60" s="21">
        <v>27.237354085603112</v>
      </c>
      <c r="H60" s="21">
        <v>0</v>
      </c>
      <c r="K60" s="23">
        <v>0</v>
      </c>
      <c r="L60" s="23">
        <v>7.042253521126761</v>
      </c>
      <c r="M60" s="23">
        <v>11.001410437235542</v>
      </c>
      <c r="N60" s="23">
        <v>6.557377049180328</v>
      </c>
      <c r="O60" s="23">
        <v>0.50761421319796951</v>
      </c>
      <c r="P60" s="23">
        <v>26.436781609195403</v>
      </c>
      <c r="Q60" s="23">
        <v>22.388059701492537</v>
      </c>
      <c r="R60" s="23">
        <v>15.517241379310345</v>
      </c>
      <c r="V60" s="23">
        <v>0.2036</v>
      </c>
      <c r="W60" s="23">
        <v>0.21659999999999999</v>
      </c>
      <c r="X60" s="23">
        <v>0.375</v>
      </c>
      <c r="Y60" s="23">
        <v>0.127</v>
      </c>
      <c r="Z60" s="23">
        <v>2.7199999999999998E-2</v>
      </c>
      <c r="AA60" s="23">
        <v>5.0599999999999999E-2</v>
      </c>
      <c r="AE60" s="23">
        <v>4.1433370660694288E-2</v>
      </c>
      <c r="AF60" s="23">
        <v>7.8313253012048195E-2</v>
      </c>
      <c r="AG60" s="23">
        <v>8.2340195016251352E-2</v>
      </c>
      <c r="AH60" s="23">
        <v>5.5679287305122498E-2</v>
      </c>
      <c r="AI60" s="23">
        <v>3.1128404669260701E-2</v>
      </c>
      <c r="AJ60" s="23">
        <v>1.4598540145985401E-3</v>
      </c>
      <c r="AO60" s="23">
        <v>1.4234875444839857E-2</v>
      </c>
      <c r="AP60" s="23">
        <v>5.1771117166212535E-2</v>
      </c>
      <c r="AQ60" s="23">
        <v>9.6205962059620592E-2</v>
      </c>
      <c r="AR60" s="23">
        <v>7.9545454545454544E-2</v>
      </c>
      <c r="AS60" s="23">
        <v>9.2555331991951706E-2</v>
      </c>
      <c r="AT60" s="23">
        <v>9.3023255813953487E-2</v>
      </c>
      <c r="AU60" s="23">
        <v>6.5433091981764543E-2</v>
      </c>
      <c r="AV60" s="23">
        <v>253</v>
      </c>
      <c r="AZ60" s="23">
        <v>0.71641791044776115</v>
      </c>
      <c r="BA60" s="23">
        <v>0.78125</v>
      </c>
      <c r="BB60" s="23">
        <v>0.80412371134020622</v>
      </c>
      <c r="BC60" s="23">
        <v>0.6071428571428571</v>
      </c>
      <c r="BD60" s="23">
        <v>0.6785714285714286</v>
      </c>
      <c r="BE60" s="23">
        <v>0.66666666666666663</v>
      </c>
      <c r="BF60" s="23">
        <v>0.72751322751322756</v>
      </c>
      <c r="BI60" s="23">
        <v>8.171206225680934E-2</v>
      </c>
      <c r="BJ60" s="23">
        <v>7.5226977950713356E-2</v>
      </c>
      <c r="BK60" s="23">
        <v>0.36186770428015563</v>
      </c>
      <c r="BL60" s="23">
        <v>0.48119325551232167</v>
      </c>
      <c r="BP60" s="23">
        <v>0.61787819253438114</v>
      </c>
      <c r="BQ60" s="23">
        <v>0.48107109879963067</v>
      </c>
      <c r="BR60" s="23">
        <v>0.73546666666666671</v>
      </c>
      <c r="BS60" s="23">
        <v>0.64251968503937007</v>
      </c>
      <c r="BT60" s="23">
        <v>0.66176470588235292</v>
      </c>
      <c r="BU60" s="23">
        <v>0.18181818181818182</v>
      </c>
      <c r="BY60" s="23">
        <v>0.51838671411625148</v>
      </c>
      <c r="BZ60" s="23">
        <v>0.71798365122615804</v>
      </c>
      <c r="CA60" s="23">
        <v>0.70596205962059622</v>
      </c>
      <c r="CB60" s="23">
        <v>0.66558441558441561</v>
      </c>
      <c r="CC60" s="23">
        <v>0.64386317907444668</v>
      </c>
      <c r="CD60" s="23">
        <v>0.60797342192691028</v>
      </c>
      <c r="CI60" s="23">
        <v>2.9985007496251874E-2</v>
      </c>
      <c r="CJ60" s="23">
        <v>0.18032786885245902</v>
      </c>
      <c r="CK60" s="23">
        <v>0.3475177304964539</v>
      </c>
      <c r="CL60" s="23">
        <v>0.34977578475336324</v>
      </c>
      <c r="CM60" s="23">
        <v>0.29074889867841408</v>
      </c>
      <c r="CN60" s="23">
        <v>0.3</v>
      </c>
    </row>
    <row r="61" spans="3:92" x14ac:dyDescent="0.25">
      <c r="C61" s="21">
        <v>42.458100558659218</v>
      </c>
      <c r="D61" s="21">
        <v>46.539379474940333</v>
      </c>
      <c r="E61" s="21">
        <v>64.088397790055254</v>
      </c>
      <c r="F61" s="21">
        <v>67.53812636165577</v>
      </c>
      <c r="G61" s="21">
        <v>19.841269841269842</v>
      </c>
      <c r="H61" s="21">
        <v>8.720930232558139</v>
      </c>
      <c r="K61" s="23">
        <v>0</v>
      </c>
      <c r="L61" s="23">
        <v>5.095541401273886</v>
      </c>
      <c r="M61" s="23">
        <v>11.208151382823871</v>
      </c>
      <c r="N61" s="23">
        <v>14.035087719298245</v>
      </c>
      <c r="O61" s="23">
        <v>0</v>
      </c>
      <c r="P61" s="23">
        <v>15.705128205128204</v>
      </c>
      <c r="Q61" s="23">
        <v>25</v>
      </c>
      <c r="R61" s="23">
        <v>20.754716981132077</v>
      </c>
      <c r="V61" s="23">
        <v>0.19420000000000001</v>
      </c>
      <c r="W61" s="23">
        <v>0.22559999999999999</v>
      </c>
      <c r="X61" s="23">
        <v>0.38100000000000001</v>
      </c>
      <c r="Y61" s="23">
        <v>0.12239999999999999</v>
      </c>
      <c r="Z61" s="23">
        <v>3.3399999999999999E-2</v>
      </c>
      <c r="AA61" s="23">
        <v>4.3400000000000001E-2</v>
      </c>
      <c r="AE61" s="23">
        <v>3.798882681564246E-2</v>
      </c>
      <c r="AF61" s="23">
        <v>5.7279236276849645E-2</v>
      </c>
      <c r="AG61" s="23">
        <v>6.4088397790055249E-2</v>
      </c>
      <c r="AH61" s="23">
        <v>6.2091503267973858E-2</v>
      </c>
      <c r="AI61" s="23">
        <v>2.2486772486772486E-2</v>
      </c>
      <c r="AJ61" s="23">
        <v>4.3604651162790697E-3</v>
      </c>
      <c r="AO61" s="23">
        <v>1.7584994138335287E-2</v>
      </c>
      <c r="AP61" s="23">
        <v>5.5190538764783179E-2</v>
      </c>
      <c r="AQ61" s="23">
        <v>6.8456375838926178E-2</v>
      </c>
      <c r="AR61" s="23">
        <v>7.067669172932331E-2</v>
      </c>
      <c r="AS61" s="23">
        <v>0.11434511434511435</v>
      </c>
      <c r="AT61" s="23">
        <v>9.4462540716612378E-2</v>
      </c>
      <c r="AU61" s="23">
        <v>6.2696747114375659E-2</v>
      </c>
      <c r="AV61" s="23">
        <v>217</v>
      </c>
      <c r="AZ61" s="23">
        <v>0.73015873015873012</v>
      </c>
      <c r="BA61" s="23">
        <v>0.83783783783783783</v>
      </c>
      <c r="BB61" s="23">
        <v>0.79591836734693877</v>
      </c>
      <c r="BC61" s="23">
        <v>0.70238095238095233</v>
      </c>
      <c r="BD61" s="23">
        <v>0.8</v>
      </c>
      <c r="BE61" s="23">
        <v>0.875</v>
      </c>
      <c r="BF61" s="23">
        <v>0.77272727272727271</v>
      </c>
      <c r="BI61" s="23">
        <v>8.9262613195342816E-2</v>
      </c>
      <c r="BJ61" s="23">
        <v>0.11642949547218628</v>
      </c>
      <c r="BK61" s="23">
        <v>0.30271668822768433</v>
      </c>
      <c r="BL61" s="23">
        <v>0.49159120310478654</v>
      </c>
      <c r="BP61" s="23">
        <v>0.57157569515962925</v>
      </c>
      <c r="BQ61" s="23">
        <v>0.50620567375886527</v>
      </c>
      <c r="BR61" s="23">
        <v>0.73228346456692917</v>
      </c>
      <c r="BS61" s="23">
        <v>0.65522875816993464</v>
      </c>
      <c r="BT61" s="23">
        <v>0.58083832335329344</v>
      </c>
      <c r="BU61" s="23">
        <v>0.14746543778801843</v>
      </c>
      <c r="BY61" s="23">
        <v>0.54982415005861662</v>
      </c>
      <c r="BZ61" s="23">
        <v>0.70565045992115638</v>
      </c>
      <c r="CA61" s="23">
        <v>0.70201342281879198</v>
      </c>
      <c r="CB61" s="23">
        <v>0.6601503759398496</v>
      </c>
      <c r="CC61" s="23">
        <v>0.61330561330561328</v>
      </c>
      <c r="CD61" s="23">
        <v>0.65472312703583058</v>
      </c>
      <c r="CI61" s="23">
        <v>3.7650602409638557E-2</v>
      </c>
      <c r="CJ61" s="23">
        <v>0.2012779552715655</v>
      </c>
      <c r="CK61" s="23">
        <v>0.28832116788321166</v>
      </c>
      <c r="CL61" s="23">
        <v>0.33076923076923076</v>
      </c>
      <c r="CM61" s="23">
        <v>0.375</v>
      </c>
      <c r="CN61" s="23">
        <v>0.33783783783783783</v>
      </c>
    </row>
    <row r="62" spans="3:92" x14ac:dyDescent="0.25">
      <c r="C62" s="21">
        <v>35.067873303167424</v>
      </c>
      <c r="D62" s="21">
        <v>59.808612440191389</v>
      </c>
      <c r="E62" s="21">
        <v>72.747014115092284</v>
      </c>
      <c r="F62" s="21">
        <v>61.043285238623753</v>
      </c>
      <c r="G62" s="21">
        <v>23.346303501945524</v>
      </c>
      <c r="H62" s="21">
        <v>5.8224163027656477</v>
      </c>
      <c r="K62" s="23">
        <v>0</v>
      </c>
      <c r="L62" s="23">
        <v>10.666666666666668</v>
      </c>
      <c r="M62" s="23">
        <v>9.7014925373134329</v>
      </c>
      <c r="N62" s="23">
        <v>10.9375</v>
      </c>
      <c r="O62" s="23">
        <v>0</v>
      </c>
      <c r="P62" s="23">
        <v>21.288515406162464</v>
      </c>
      <c r="Q62" s="23">
        <v>23.308270676691727</v>
      </c>
      <c r="R62" s="23">
        <v>12</v>
      </c>
      <c r="V62" s="23">
        <v>0.19900000000000001</v>
      </c>
      <c r="W62" s="23">
        <v>0.214</v>
      </c>
      <c r="X62" s="23">
        <v>0.38159999999999999</v>
      </c>
      <c r="Y62" s="23">
        <v>0.124</v>
      </c>
      <c r="Z62" s="23">
        <v>3.44E-2</v>
      </c>
      <c r="AA62" s="23">
        <v>4.7E-2</v>
      </c>
      <c r="AE62" s="23">
        <v>4.2986425339366516E-2</v>
      </c>
      <c r="AF62" s="23">
        <v>6.5789473684210523E-2</v>
      </c>
      <c r="AG62" s="23">
        <v>7.2747014115092296E-2</v>
      </c>
      <c r="AH62" s="23">
        <v>5.9933407325194227E-2</v>
      </c>
      <c r="AI62" s="23">
        <v>2.464332036316472E-2</v>
      </c>
      <c r="AJ62" s="23">
        <v>2.911208151382824E-3</v>
      </c>
      <c r="AO62" s="23">
        <v>1.9024970273483946E-2</v>
      </c>
      <c r="AP62" s="23">
        <v>6.0927152317880796E-2</v>
      </c>
      <c r="AQ62" s="23">
        <v>9.1030789825970543E-2</v>
      </c>
      <c r="AR62" s="23">
        <v>7.2100313479623826E-2</v>
      </c>
      <c r="AS62" s="23">
        <v>0.1111111111111111</v>
      </c>
      <c r="AT62" s="23">
        <v>0.14285714285714285</v>
      </c>
      <c r="AU62" s="23">
        <v>7.2413793103448282E-2</v>
      </c>
      <c r="AV62" s="23">
        <v>235</v>
      </c>
      <c r="AZ62" s="23">
        <v>0.74285714285714288</v>
      </c>
      <c r="BA62" s="23">
        <v>0.82666666666666666</v>
      </c>
      <c r="BB62" s="23">
        <v>0.76288659793814428</v>
      </c>
      <c r="BC62" s="23">
        <v>0.72289156626506024</v>
      </c>
      <c r="BD62" s="23">
        <v>0.64516129032258063</v>
      </c>
      <c r="BE62" s="23">
        <v>0.6</v>
      </c>
      <c r="BF62" s="23">
        <v>0.75069252077562332</v>
      </c>
      <c r="BI62" s="23">
        <v>8.8676671214188263E-2</v>
      </c>
      <c r="BJ62" s="23">
        <v>0.11596180081855388</v>
      </c>
      <c r="BK62" s="23">
        <v>0.32742155525238748</v>
      </c>
      <c r="BL62" s="23">
        <v>0.46793997271487042</v>
      </c>
      <c r="BP62" s="23">
        <v>0.63618090452261311</v>
      </c>
      <c r="BQ62" s="23">
        <v>0.50654205607476632</v>
      </c>
      <c r="BR62" s="23">
        <v>0.73899371069182385</v>
      </c>
      <c r="BS62" s="23">
        <v>0.63064516129032255</v>
      </c>
      <c r="BT62" s="23">
        <v>0.71511627906976749</v>
      </c>
      <c r="BU62" s="23">
        <v>0.17872340425531916</v>
      </c>
      <c r="BY62" s="23">
        <v>0.54815695600475622</v>
      </c>
      <c r="BZ62" s="23">
        <v>0.70728476821192054</v>
      </c>
      <c r="CA62" s="23">
        <v>0.69344042838018738</v>
      </c>
      <c r="CB62" s="23">
        <v>0.69122257053291536</v>
      </c>
      <c r="CC62" s="23">
        <v>0.63434343434343432</v>
      </c>
      <c r="CD62" s="23">
        <v>0.67346938775510201</v>
      </c>
      <c r="CI62" s="23">
        <v>4.1853512705530643E-2</v>
      </c>
      <c r="CJ62" s="23">
        <v>0.23417721518987342</v>
      </c>
      <c r="CK62" s="23">
        <v>0.32567049808429116</v>
      </c>
      <c r="CL62" s="23">
        <v>0.32931726907630521</v>
      </c>
      <c r="CM62" s="23">
        <v>0.42009132420091322</v>
      </c>
      <c r="CN62" s="23">
        <v>0.3783783783783784</v>
      </c>
    </row>
    <row r="63" spans="3:92" x14ac:dyDescent="0.25">
      <c r="C63" s="21">
        <v>33.222591362126245</v>
      </c>
      <c r="D63" s="21">
        <v>52.948255114320098</v>
      </c>
      <c r="E63" s="21">
        <v>68.057080131723382</v>
      </c>
      <c r="F63" s="21">
        <v>44.004400440044002</v>
      </c>
      <c r="G63" s="21">
        <v>22.339027595269382</v>
      </c>
      <c r="H63" s="21">
        <v>13.138686131386862</v>
      </c>
      <c r="K63" s="23">
        <v>0</v>
      </c>
      <c r="L63" s="23">
        <v>4.6357615894039732</v>
      </c>
      <c r="M63" s="23">
        <v>9.7733711048158654</v>
      </c>
      <c r="N63" s="23">
        <v>10.416666666666668</v>
      </c>
      <c r="O63" s="23">
        <v>0</v>
      </c>
      <c r="P63" s="23">
        <v>27.034883720930232</v>
      </c>
      <c r="Q63" s="23">
        <v>23.287671232876711</v>
      </c>
      <c r="R63" s="23">
        <v>18.30985915492958</v>
      </c>
      <c r="V63" s="23">
        <v>0.2</v>
      </c>
      <c r="W63" s="23">
        <v>0.21260000000000001</v>
      </c>
      <c r="X63" s="23">
        <v>0.38279999999999997</v>
      </c>
      <c r="Y63" s="23">
        <v>0.1308</v>
      </c>
      <c r="Z63" s="23">
        <v>3.0800000000000001E-2</v>
      </c>
      <c r="AA63" s="23">
        <v>4.2999999999999997E-2</v>
      </c>
      <c r="AE63" s="23">
        <v>4.0974529346622372E-2</v>
      </c>
      <c r="AF63" s="23">
        <v>5.4151624548736461E-2</v>
      </c>
      <c r="AG63" s="23">
        <v>5.2689352360043906E-2</v>
      </c>
      <c r="AH63" s="23">
        <v>7.2607260726072612E-2</v>
      </c>
      <c r="AI63" s="23">
        <v>2.4967148488830485E-2</v>
      </c>
      <c r="AJ63" s="23">
        <v>0</v>
      </c>
      <c r="AO63" s="23">
        <v>1.2865497076023392E-2</v>
      </c>
      <c r="AP63" s="23">
        <v>5.9523809523809521E-2</v>
      </c>
      <c r="AQ63" s="23">
        <v>0.10326797385620914</v>
      </c>
      <c r="AR63" s="23">
        <v>8.2390953150242321E-2</v>
      </c>
      <c r="AS63" s="23">
        <v>0.10179640718562874</v>
      </c>
      <c r="AT63" s="23">
        <v>0.13148788927335639</v>
      </c>
      <c r="AU63" s="23">
        <v>7.2655217965653898E-2</v>
      </c>
      <c r="AV63" s="23">
        <v>215</v>
      </c>
      <c r="AZ63" s="23">
        <v>0.72289156626506024</v>
      </c>
      <c r="BA63" s="23">
        <v>0.75294117647058822</v>
      </c>
      <c r="BB63" s="23">
        <v>0.69230769230769229</v>
      </c>
      <c r="BC63" s="23">
        <v>0.75294117647058822</v>
      </c>
      <c r="BD63" s="23">
        <v>0.6</v>
      </c>
      <c r="BE63" s="23">
        <v>0.72727272727272729</v>
      </c>
      <c r="BF63" s="23">
        <v>0.72043010752688175</v>
      </c>
      <c r="BI63" s="23">
        <v>8.7517934002869446E-2</v>
      </c>
      <c r="BJ63" s="23">
        <v>0.11477761836441894</v>
      </c>
      <c r="BK63" s="23">
        <v>0.34433285509325684</v>
      </c>
      <c r="BL63" s="23">
        <v>0.4533715925394548</v>
      </c>
      <c r="BP63" s="23">
        <v>0.61299999999999999</v>
      </c>
      <c r="BQ63" s="23">
        <v>0.48918156161806209</v>
      </c>
      <c r="BR63" s="23">
        <v>0.72570532915360497</v>
      </c>
      <c r="BS63" s="23">
        <v>0.63149847094801226</v>
      </c>
      <c r="BT63" s="23">
        <v>0.62987012987012991</v>
      </c>
      <c r="BU63" s="23">
        <v>0.15348837209302327</v>
      </c>
      <c r="BY63" s="23">
        <v>0.50409356725146204</v>
      </c>
      <c r="BZ63" s="23">
        <v>0.67328042328042326</v>
      </c>
      <c r="CA63" s="23">
        <v>0.71764705882352942</v>
      </c>
      <c r="CB63" s="23">
        <v>0.67205169628432959</v>
      </c>
      <c r="CC63" s="23">
        <v>0.63872255489021956</v>
      </c>
      <c r="CD63" s="23">
        <v>0.67128027681660896</v>
      </c>
      <c r="CI63" s="23">
        <v>2.8148148148148148E-2</v>
      </c>
      <c r="CJ63" s="23">
        <v>0.2459546925566343</v>
      </c>
      <c r="CK63" s="23">
        <v>0.3576388888888889</v>
      </c>
      <c r="CL63" s="23">
        <v>0.33898305084745761</v>
      </c>
      <c r="CM63" s="23">
        <v>0.3686635944700461</v>
      </c>
      <c r="CN63" s="23">
        <v>0.4041095890410959</v>
      </c>
    </row>
    <row r="64" spans="3:92" x14ac:dyDescent="0.25">
      <c r="C64" s="21">
        <v>38.548752834467123</v>
      </c>
      <c r="D64" s="21">
        <v>43.995243757431631</v>
      </c>
      <c r="E64" s="21">
        <v>70.252469813391883</v>
      </c>
      <c r="F64" s="21">
        <v>66.959385290889131</v>
      </c>
      <c r="G64" s="21">
        <v>35.15625</v>
      </c>
      <c r="H64" s="21">
        <v>4.3668122270742362</v>
      </c>
      <c r="K64" s="23">
        <v>0</v>
      </c>
      <c r="L64" s="23">
        <v>9.5238095238095237</v>
      </c>
      <c r="M64" s="23">
        <v>10.380116959064328</v>
      </c>
      <c r="N64" s="23">
        <v>12.727272727272727</v>
      </c>
      <c r="O64" s="23">
        <v>0</v>
      </c>
      <c r="P64" s="23">
        <v>18.611111111111111</v>
      </c>
      <c r="Q64" s="23">
        <v>25.384615384615383</v>
      </c>
      <c r="R64" s="23">
        <v>13.20754716981132</v>
      </c>
      <c r="V64" s="23">
        <v>0.1976</v>
      </c>
      <c r="W64" s="23">
        <v>0.2132</v>
      </c>
      <c r="X64" s="23">
        <v>0.3876</v>
      </c>
      <c r="Y64" s="23">
        <v>0.1328</v>
      </c>
      <c r="Z64" s="23">
        <v>2.4400000000000002E-2</v>
      </c>
      <c r="AA64" s="23">
        <v>4.4400000000000002E-2</v>
      </c>
      <c r="AE64" s="23">
        <v>3.2879818594104306E-2</v>
      </c>
      <c r="AF64" s="23">
        <v>7.7288941736028544E-2</v>
      </c>
      <c r="AG64" s="23">
        <v>6.5861690450054883E-2</v>
      </c>
      <c r="AH64" s="23">
        <v>5.7080131723380903E-2</v>
      </c>
      <c r="AI64" s="23">
        <v>1.953125E-2</v>
      </c>
      <c r="AJ64" s="23">
        <v>1.455604075691412E-3</v>
      </c>
      <c r="AO64" s="23">
        <v>1.1890606420927468E-2</v>
      </c>
      <c r="AP64" s="23">
        <v>5.4018445322793152E-2</v>
      </c>
      <c r="AQ64" s="23">
        <v>6.8692206076618231E-2</v>
      </c>
      <c r="AR64" s="23">
        <v>8.9314194577352471E-2</v>
      </c>
      <c r="AS64" s="23">
        <v>0.1</v>
      </c>
      <c r="AT64" s="23">
        <v>0.1437908496732026</v>
      </c>
      <c r="AU64" s="23">
        <v>6.6754617414248027E-2</v>
      </c>
      <c r="AV64" s="23">
        <v>222</v>
      </c>
      <c r="AZ64" s="23">
        <v>0.60869565217391308</v>
      </c>
      <c r="BA64" s="23">
        <v>0.7857142857142857</v>
      </c>
      <c r="BB64" s="23">
        <v>0.74444444444444446</v>
      </c>
      <c r="BC64" s="23">
        <v>0.76056338028169013</v>
      </c>
      <c r="BD64" s="23">
        <v>0.73333333333333328</v>
      </c>
      <c r="BE64" s="23">
        <v>0.5</v>
      </c>
      <c r="BF64" s="23">
        <v>0.72701149425287359</v>
      </c>
      <c r="BI64" s="23">
        <v>0.10107816711590296</v>
      </c>
      <c r="BJ64" s="23">
        <v>0.11051212938005391</v>
      </c>
      <c r="BK64" s="23">
        <v>0.31132075471698112</v>
      </c>
      <c r="BL64" s="23">
        <v>0.47708894878706198</v>
      </c>
      <c r="BP64" s="23">
        <v>0.64574898785425106</v>
      </c>
      <c r="BQ64" s="23">
        <v>0.49812382739212008</v>
      </c>
      <c r="BR64" s="23">
        <v>0.72394220846233226</v>
      </c>
      <c r="BS64" s="23">
        <v>0.66415662650602414</v>
      </c>
      <c r="BT64" s="23">
        <v>0.63934426229508201</v>
      </c>
      <c r="BU64" s="23">
        <v>0.1981981981981982</v>
      </c>
      <c r="BY64" s="23">
        <v>0.54696789536266355</v>
      </c>
      <c r="BZ64" s="23">
        <v>0.69828722002635046</v>
      </c>
      <c r="CA64" s="23">
        <v>0.68428005284015847</v>
      </c>
      <c r="CB64" s="23">
        <v>0.69537480063795853</v>
      </c>
      <c r="CC64" s="23">
        <v>0.626</v>
      </c>
      <c r="CD64" s="23">
        <v>0.64052287581699341</v>
      </c>
      <c r="CI64" s="23">
        <v>2.8744326777609682E-2</v>
      </c>
      <c r="CJ64" s="23">
        <v>0.1918238993710692</v>
      </c>
      <c r="CK64" s="23">
        <v>0.26595744680851063</v>
      </c>
      <c r="CL64" s="23">
        <v>0.33766233766233766</v>
      </c>
      <c r="CM64" s="23">
        <v>0.38388625592417064</v>
      </c>
      <c r="CN64" s="23">
        <v>0.36912751677852351</v>
      </c>
    </row>
    <row r="65" spans="3:92" x14ac:dyDescent="0.25">
      <c r="C65" s="21">
        <v>35.834266517357221</v>
      </c>
      <c r="D65" s="21">
        <v>57.553956834532372</v>
      </c>
      <c r="E65" s="21">
        <v>60.935799782372143</v>
      </c>
      <c r="F65" s="21">
        <v>76.327433628318587</v>
      </c>
      <c r="G65" s="21">
        <v>27.595269382391589</v>
      </c>
      <c r="H65" s="21">
        <v>7.2568940493468794</v>
      </c>
      <c r="K65" s="23">
        <v>0</v>
      </c>
      <c r="L65" s="23">
        <v>5.6962025316455698</v>
      </c>
      <c r="M65" s="23">
        <v>9.9710982658959537</v>
      </c>
      <c r="N65" s="23">
        <v>7.0175438596491224</v>
      </c>
      <c r="O65" s="23">
        <v>0</v>
      </c>
      <c r="P65" s="23">
        <v>19.364161849710982</v>
      </c>
      <c r="Q65" s="23">
        <v>25.454545454545453</v>
      </c>
      <c r="R65" s="23">
        <v>20</v>
      </c>
      <c r="V65" s="23">
        <v>0.20100000000000001</v>
      </c>
      <c r="W65" s="23">
        <v>0.22040000000000001</v>
      </c>
      <c r="X65" s="23">
        <v>0.3846</v>
      </c>
      <c r="Y65" s="23">
        <v>0.1186</v>
      </c>
      <c r="Z65" s="23">
        <v>3.0599999999999999E-2</v>
      </c>
      <c r="AA65" s="23">
        <v>4.48E-2</v>
      </c>
      <c r="AE65" s="23">
        <v>3.8073908174692049E-2</v>
      </c>
      <c r="AF65" s="23">
        <v>7.1942446043165464E-2</v>
      </c>
      <c r="AG65" s="23">
        <v>7.725788900979326E-2</v>
      </c>
      <c r="AH65" s="23">
        <v>5.641592920353982E-2</v>
      </c>
      <c r="AI65" s="23">
        <v>9.1984231274638631E-3</v>
      </c>
      <c r="AJ65" s="23">
        <v>1.4513788098693759E-3</v>
      </c>
      <c r="AO65" s="23">
        <v>1.7647058823529412E-2</v>
      </c>
      <c r="AP65" s="23">
        <v>5.7563587684069613E-2</v>
      </c>
      <c r="AQ65" s="23">
        <v>6.5948855989232835E-2</v>
      </c>
      <c r="AR65" s="23">
        <v>0.10457516339869281</v>
      </c>
      <c r="AS65" s="23">
        <v>8.74751491053678E-2</v>
      </c>
      <c r="AT65" s="23">
        <v>0.11075949367088607</v>
      </c>
      <c r="AU65" s="23">
        <v>6.6295412357464861E-2</v>
      </c>
      <c r="AV65" s="23">
        <v>224</v>
      </c>
      <c r="AZ65" s="23">
        <v>0.83116883116883122</v>
      </c>
      <c r="BA65" s="23">
        <v>0.7865168539325843</v>
      </c>
      <c r="BB65" s="23">
        <v>0.68292682926829273</v>
      </c>
      <c r="BC65" s="23">
        <v>0.7142857142857143</v>
      </c>
      <c r="BD65" s="23">
        <v>0.58620689655172409</v>
      </c>
      <c r="BE65" s="23">
        <v>0.5714285714285714</v>
      </c>
      <c r="BF65" s="23">
        <v>0.73728813559322037</v>
      </c>
      <c r="BI65" s="23">
        <v>0.11554921540656206</v>
      </c>
      <c r="BJ65" s="23">
        <v>0.12838801711840228</v>
      </c>
      <c r="BK65" s="23">
        <v>0.31383737517831667</v>
      </c>
      <c r="BL65" s="23">
        <v>0.44222539229671898</v>
      </c>
      <c r="BP65" s="23">
        <v>0.61094527363184081</v>
      </c>
      <c r="BQ65" s="23">
        <v>0.50725952813067154</v>
      </c>
      <c r="BR65" s="23">
        <v>0.70826833073322937</v>
      </c>
      <c r="BS65" s="23">
        <v>0.61551433389544685</v>
      </c>
      <c r="BT65" s="23">
        <v>0.62091503267973858</v>
      </c>
      <c r="BU65" s="23">
        <v>0.13392857142857142</v>
      </c>
      <c r="BY65" s="23">
        <v>0.54</v>
      </c>
      <c r="BZ65" s="23">
        <v>0.66934404283801874</v>
      </c>
      <c r="CA65" s="23">
        <v>0.70390309555854647</v>
      </c>
      <c r="CB65" s="23">
        <v>0.64379084967320266</v>
      </c>
      <c r="CC65" s="23">
        <v>0.63817097415506963</v>
      </c>
      <c r="CD65" s="23">
        <v>0.58227848101265822</v>
      </c>
      <c r="CI65" s="23">
        <v>4.2296072507552872E-2</v>
      </c>
      <c r="CJ65" s="23">
        <v>0.21474358974358973</v>
      </c>
      <c r="CK65" s="23">
        <v>0.2846153846153846</v>
      </c>
      <c r="CL65" s="23">
        <v>0.41803278688524592</v>
      </c>
      <c r="CM65" s="23">
        <v>0.33490566037735847</v>
      </c>
      <c r="CN65" s="23">
        <v>0.34177215189873417</v>
      </c>
    </row>
    <row r="66" spans="3:92" x14ac:dyDescent="0.25">
      <c r="C66" s="21">
        <v>34.909909909909906</v>
      </c>
      <c r="D66" s="21">
        <v>54.761904761904759</v>
      </c>
      <c r="E66" s="21">
        <v>64.692982456140356</v>
      </c>
      <c r="F66" s="21">
        <v>66.079295154185019</v>
      </c>
      <c r="G66" s="21">
        <v>24.675324675324674</v>
      </c>
      <c r="H66" s="21">
        <v>4.3988269794721404</v>
      </c>
      <c r="K66" s="23">
        <v>0</v>
      </c>
      <c r="L66" s="23">
        <v>5.095541401273886</v>
      </c>
      <c r="M66" s="23">
        <v>9.2307692307692317</v>
      </c>
      <c r="N66" s="23">
        <v>17.857142857142858</v>
      </c>
      <c r="O66" s="23">
        <v>0</v>
      </c>
      <c r="P66" s="23">
        <v>20.543806646525681</v>
      </c>
      <c r="Q66" s="23">
        <v>21.259842519685041</v>
      </c>
      <c r="R66" s="23">
        <v>27.27272727272727</v>
      </c>
      <c r="V66" s="23">
        <v>0.19800000000000001</v>
      </c>
      <c r="W66" s="23">
        <v>0.22559999999999999</v>
      </c>
      <c r="X66" s="23">
        <v>0.3846</v>
      </c>
      <c r="Y66" s="23">
        <v>0.11799999999999999</v>
      </c>
      <c r="Z66" s="23">
        <v>2.92E-2</v>
      </c>
      <c r="AA66" s="23">
        <v>4.4600000000000001E-2</v>
      </c>
      <c r="AE66" s="23">
        <v>3.0405405405405407E-2</v>
      </c>
      <c r="AF66" s="23">
        <v>5.4761904761904762E-2</v>
      </c>
      <c r="AG66" s="23">
        <v>7.4561403508771926E-2</v>
      </c>
      <c r="AH66" s="23">
        <v>5.7268722466960353E-2</v>
      </c>
      <c r="AI66" s="23">
        <v>3.7662337662337661E-2</v>
      </c>
      <c r="AJ66" s="23">
        <v>1.4662756598240469E-3</v>
      </c>
      <c r="AO66" s="23">
        <v>9.4117647058823521E-3</v>
      </c>
      <c r="AP66" s="23">
        <v>5.215123859191656E-2</v>
      </c>
      <c r="AQ66" s="23">
        <v>6.7123287671232879E-2</v>
      </c>
      <c r="AR66" s="23">
        <v>9.49367088607595E-2</v>
      </c>
      <c r="AS66" s="23">
        <v>9.0725806451612906E-2</v>
      </c>
      <c r="AT66" s="23">
        <v>8.6538461538461536E-2</v>
      </c>
      <c r="AU66" s="23">
        <v>6.0470029046738843E-2</v>
      </c>
      <c r="AV66" s="23">
        <v>223</v>
      </c>
      <c r="AZ66" s="23">
        <v>0.62903225806451613</v>
      </c>
      <c r="BA66" s="23">
        <v>0.72289156626506024</v>
      </c>
      <c r="BB66" s="23">
        <v>0.7640449438202247</v>
      </c>
      <c r="BC66" s="23">
        <v>0.7142857142857143</v>
      </c>
      <c r="BD66" s="23">
        <v>0.69444444444444442</v>
      </c>
      <c r="BE66" s="23">
        <v>0.4</v>
      </c>
      <c r="BF66" s="23">
        <v>0.70738636363636365</v>
      </c>
      <c r="BI66" s="23">
        <v>0.1</v>
      </c>
      <c r="BJ66" s="23">
        <v>8.2432432432432437E-2</v>
      </c>
      <c r="BK66" s="23">
        <v>0.32297297297297295</v>
      </c>
      <c r="BL66" s="23">
        <v>0.49459459459459459</v>
      </c>
      <c r="BP66" s="23">
        <v>0.6141414141414141</v>
      </c>
      <c r="BQ66" s="23">
        <v>0.5</v>
      </c>
      <c r="BR66" s="23">
        <v>0.7249089963598544</v>
      </c>
      <c r="BS66" s="23">
        <v>0.60508474576271187</v>
      </c>
      <c r="BT66" s="23">
        <v>0.67123287671232879</v>
      </c>
      <c r="BU66" s="23">
        <v>0.12556053811659193</v>
      </c>
      <c r="BY66" s="23">
        <v>0.52588235294117647</v>
      </c>
      <c r="BZ66" s="23">
        <v>0.70013037809647982</v>
      </c>
      <c r="CA66" s="23">
        <v>0.70410958904109588</v>
      </c>
      <c r="CB66" s="23">
        <v>0.64398734177215189</v>
      </c>
      <c r="CC66" s="23">
        <v>0.62096774193548387</v>
      </c>
      <c r="CD66" s="23">
        <v>0.64102564102564108</v>
      </c>
      <c r="CI66" s="23">
        <v>2.3809523809523808E-2</v>
      </c>
      <c r="CJ66" s="23">
        <v>0.18126888217522658</v>
      </c>
      <c r="CK66" s="23">
        <v>0.28679245283018867</v>
      </c>
      <c r="CL66" s="23">
        <v>0.39914163090128757</v>
      </c>
      <c r="CM66" s="23">
        <v>0.36792452830188677</v>
      </c>
      <c r="CN66" s="23">
        <v>0.30463576158940397</v>
      </c>
    </row>
    <row r="67" spans="3:92" x14ac:dyDescent="0.25">
      <c r="C67" s="21">
        <v>42.792792792792795</v>
      </c>
      <c r="D67" s="21">
        <v>56.354916067146284</v>
      </c>
      <c r="E67" s="21">
        <v>48.087431693989068</v>
      </c>
      <c r="F67" s="21">
        <v>59.275521405049396</v>
      </c>
      <c r="G67" s="21">
        <v>23.529411764705884</v>
      </c>
      <c r="H67" s="21">
        <v>1.4556040756914119</v>
      </c>
      <c r="K67" s="23">
        <v>0</v>
      </c>
      <c r="L67" s="23">
        <v>5.8823529411764701</v>
      </c>
      <c r="M67" s="23">
        <v>10.61046511627907</v>
      </c>
      <c r="N67" s="23">
        <v>12.5</v>
      </c>
      <c r="O67" s="23">
        <v>0.2583979328165375</v>
      </c>
      <c r="P67" s="23">
        <v>24.207492795389047</v>
      </c>
      <c r="Q67" s="23">
        <v>23.943661971830984</v>
      </c>
      <c r="R67" s="23">
        <v>17.241379310344829</v>
      </c>
      <c r="V67" s="23">
        <v>0.2056</v>
      </c>
      <c r="W67" s="23">
        <v>0.216</v>
      </c>
      <c r="X67" s="23">
        <v>0.37919999999999998</v>
      </c>
      <c r="Y67" s="23">
        <v>0.12520000000000001</v>
      </c>
      <c r="Z67" s="23">
        <v>2.92E-2</v>
      </c>
      <c r="AA67" s="23">
        <v>4.48E-2</v>
      </c>
      <c r="AE67" s="23">
        <v>3.8288288288288286E-2</v>
      </c>
      <c r="AF67" s="23">
        <v>6.9544364508393283E-2</v>
      </c>
      <c r="AG67" s="23">
        <v>7.650273224043716E-2</v>
      </c>
      <c r="AH67" s="23">
        <v>4.6103183315038418E-2</v>
      </c>
      <c r="AI67" s="23">
        <v>2.3529411764705882E-2</v>
      </c>
      <c r="AJ67" s="23">
        <v>2.911208151382824E-3</v>
      </c>
      <c r="AO67" s="23">
        <v>1.4218009478672985E-2</v>
      </c>
      <c r="AP67" s="23">
        <v>4.7425474254742549E-2</v>
      </c>
      <c r="AQ67" s="23">
        <v>9.9037138927097659E-2</v>
      </c>
      <c r="AR67" s="23">
        <v>8.4243369734789394E-2</v>
      </c>
      <c r="AS67" s="23">
        <v>9.4188376753507011E-2</v>
      </c>
      <c r="AT67" s="23">
        <v>0.12709030100334448</v>
      </c>
      <c r="AU67" s="23">
        <v>6.8836712913553894E-2</v>
      </c>
      <c r="AV67" s="23">
        <v>224</v>
      </c>
      <c r="AZ67" s="23">
        <v>0.671875</v>
      </c>
      <c r="BA67" s="23">
        <v>0.76842105263157889</v>
      </c>
      <c r="BB67" s="23">
        <v>0.80769230769230771</v>
      </c>
      <c r="BC67" s="23">
        <v>0.6741573033707865</v>
      </c>
      <c r="BD67" s="23">
        <v>0.68</v>
      </c>
      <c r="BE67" s="23">
        <v>0.83333333333333337</v>
      </c>
      <c r="BF67" s="23">
        <v>0.73629242819843344</v>
      </c>
      <c r="BI67" s="23">
        <v>9.169764560099132E-2</v>
      </c>
      <c r="BJ67" s="23">
        <v>7.6827757125154897E-2</v>
      </c>
      <c r="BK67" s="23">
        <v>0.32589838909541513</v>
      </c>
      <c r="BL67" s="23">
        <v>0.50557620817843862</v>
      </c>
      <c r="BP67" s="23">
        <v>0.62840466926070038</v>
      </c>
      <c r="BQ67" s="23">
        <v>0.48518518518518516</v>
      </c>
      <c r="BR67" s="23">
        <v>0.70886075949367089</v>
      </c>
      <c r="BS67" s="23">
        <v>0.61980830670926512</v>
      </c>
      <c r="BT67" s="23">
        <v>0.63698630136986301</v>
      </c>
      <c r="BU67" s="23">
        <v>0.1875</v>
      </c>
      <c r="BY67" s="23">
        <v>0.49052132701421802</v>
      </c>
      <c r="BZ67" s="23">
        <v>0.72222222222222221</v>
      </c>
      <c r="CA67" s="23">
        <v>0.69050894085281977</v>
      </c>
      <c r="CB67" s="23">
        <v>0.65054602184087362</v>
      </c>
      <c r="CC67" s="23">
        <v>0.60921843687374755</v>
      </c>
      <c r="CD67" s="23">
        <v>0.59866220735785958</v>
      </c>
      <c r="CI67" s="23">
        <v>3.5502958579881658E-2</v>
      </c>
      <c r="CJ67" s="23">
        <v>0.18936877076411959</v>
      </c>
      <c r="CK67" s="23">
        <v>0.375</v>
      </c>
      <c r="CL67" s="23">
        <v>0.34567901234567899</v>
      </c>
      <c r="CM67" s="23">
        <v>0.33905579399141633</v>
      </c>
      <c r="CN67" s="23">
        <v>0.38461538461538464</v>
      </c>
    </row>
    <row r="68" spans="3:92" x14ac:dyDescent="0.25">
      <c r="C68" s="21">
        <v>30.269058295964125</v>
      </c>
      <c r="D68" s="21">
        <v>50</v>
      </c>
      <c r="E68" s="21">
        <v>67.907995618838996</v>
      </c>
      <c r="F68" s="21">
        <v>59.866962305986696</v>
      </c>
      <c r="G68" s="21">
        <v>28.720626631853786</v>
      </c>
      <c r="H68" s="21">
        <v>4.3668122270742362</v>
      </c>
      <c r="K68" s="23">
        <v>0</v>
      </c>
      <c r="L68" s="23">
        <v>8.7837837837837842</v>
      </c>
      <c r="M68" s="23">
        <v>9.7595473833097586</v>
      </c>
      <c r="N68" s="23">
        <v>12.244897959183673</v>
      </c>
      <c r="O68" s="23">
        <v>0.24038461538461539</v>
      </c>
      <c r="P68" s="23">
        <v>25.438596491228072</v>
      </c>
      <c r="Q68" s="23">
        <v>31.25</v>
      </c>
      <c r="R68" s="23">
        <v>16.071428571428573</v>
      </c>
      <c r="V68" s="23">
        <v>0.19939999999999999</v>
      </c>
      <c r="W68" s="23">
        <v>0.22040000000000001</v>
      </c>
      <c r="X68" s="23">
        <v>0.379</v>
      </c>
      <c r="Y68" s="23">
        <v>0.12479999999999999</v>
      </c>
      <c r="Z68" s="23">
        <v>3.1399999999999997E-2</v>
      </c>
      <c r="AA68" s="23">
        <v>4.4999999999999998E-2</v>
      </c>
      <c r="AE68" s="23">
        <v>3.2511210762331835E-2</v>
      </c>
      <c r="AF68" s="23">
        <v>6.9047619047619052E-2</v>
      </c>
      <c r="AG68" s="23">
        <v>7.2289156626506021E-2</v>
      </c>
      <c r="AH68" s="23">
        <v>6.4301552106430154E-2</v>
      </c>
      <c r="AI68" s="23">
        <v>1.4360313315926894E-2</v>
      </c>
      <c r="AJ68" s="23">
        <v>4.3668122270742356E-3</v>
      </c>
      <c r="AO68" s="23">
        <v>2.3419203747072601E-2</v>
      </c>
      <c r="AP68" s="23">
        <v>5.1075268817204304E-2</v>
      </c>
      <c r="AQ68" s="23">
        <v>9.2741935483870969E-2</v>
      </c>
      <c r="AR68" s="23">
        <v>8.0256821829855537E-2</v>
      </c>
      <c r="AS68" s="23">
        <v>9.7222222222222224E-2</v>
      </c>
      <c r="AT68" s="23">
        <v>0.12944983818770225</v>
      </c>
      <c r="AU68" s="23">
        <v>7.0407623080995241E-2</v>
      </c>
      <c r="AV68" s="23">
        <v>225</v>
      </c>
      <c r="AZ68" s="23">
        <v>0.77464788732394363</v>
      </c>
      <c r="BA68" s="23">
        <v>0.8</v>
      </c>
      <c r="BB68" s="23">
        <v>0.72448979591836737</v>
      </c>
      <c r="BC68" s="23">
        <v>0.67948717948717952</v>
      </c>
      <c r="BD68" s="23">
        <v>0.7</v>
      </c>
      <c r="BE68" s="23">
        <v>0.5</v>
      </c>
      <c r="BF68" s="23">
        <v>0.73441734417344173</v>
      </c>
      <c r="BI68" s="23">
        <v>6.6084788029925193E-2</v>
      </c>
      <c r="BJ68" s="23">
        <v>8.4788029925187039E-2</v>
      </c>
      <c r="BK68" s="23">
        <v>0.3254364089775561</v>
      </c>
      <c r="BL68" s="23">
        <v>0.52369077306733169</v>
      </c>
      <c r="BP68" s="23">
        <v>0.62387161484453357</v>
      </c>
      <c r="BQ68" s="23">
        <v>0.52087114337568063</v>
      </c>
      <c r="BR68" s="23">
        <v>0.71873350923482848</v>
      </c>
      <c r="BS68" s="23">
        <v>0.64262820512820518</v>
      </c>
      <c r="BT68" s="23">
        <v>0.66878980891719741</v>
      </c>
      <c r="BU68" s="23">
        <v>0.20444444444444446</v>
      </c>
      <c r="BY68" s="23">
        <v>0.55971896955503508</v>
      </c>
      <c r="BZ68" s="23">
        <v>0.67741935483870963</v>
      </c>
      <c r="CA68" s="23">
        <v>0.717741935483871</v>
      </c>
      <c r="CB68" s="23">
        <v>0.6484751203852327</v>
      </c>
      <c r="CC68" s="23">
        <v>0.64682539682539686</v>
      </c>
      <c r="CD68" s="23">
        <v>0.63430420711974111</v>
      </c>
      <c r="CI68" s="23">
        <v>4.8816568047337278E-2</v>
      </c>
      <c r="CJ68" s="23">
        <v>0.18275862068965518</v>
      </c>
      <c r="CK68" s="23">
        <v>0.32659932659932661</v>
      </c>
      <c r="CL68" s="23">
        <v>0.34387351778656128</v>
      </c>
      <c r="CM68" s="23">
        <v>0.3632075471698113</v>
      </c>
      <c r="CN68" s="23">
        <v>0.34838709677419355</v>
      </c>
    </row>
    <row r="69" spans="3:92" x14ac:dyDescent="0.25">
      <c r="C69" s="21">
        <v>44.843049327354258</v>
      </c>
      <c r="D69" s="21">
        <v>61.004784688995215</v>
      </c>
      <c r="E69" s="21">
        <v>62.363238512035011</v>
      </c>
      <c r="F69" s="21">
        <v>55.248618784530386</v>
      </c>
      <c r="G69" s="21">
        <v>23.4375</v>
      </c>
      <c r="H69" s="21">
        <v>5.8394160583941606</v>
      </c>
      <c r="K69" s="23">
        <v>0</v>
      </c>
      <c r="L69" s="23">
        <v>4.6242774566473983</v>
      </c>
      <c r="M69" s="23">
        <v>13.541666666666666</v>
      </c>
      <c r="N69" s="23">
        <v>9.6153846153846168</v>
      </c>
      <c r="O69" s="23">
        <v>0.23474178403755869</v>
      </c>
      <c r="P69" s="23">
        <v>17.816091954022991</v>
      </c>
      <c r="Q69" s="23">
        <v>28.000000000000004</v>
      </c>
      <c r="R69" s="23">
        <v>20.33898305084746</v>
      </c>
      <c r="V69" s="23">
        <v>0.19800000000000001</v>
      </c>
      <c r="W69" s="23">
        <v>0.2152</v>
      </c>
      <c r="X69" s="23">
        <v>0.38119999999999998</v>
      </c>
      <c r="Y69" s="23">
        <v>0.12139999999999999</v>
      </c>
      <c r="Z69" s="23">
        <v>3.4000000000000002E-2</v>
      </c>
      <c r="AA69" s="23">
        <v>5.0200000000000002E-2</v>
      </c>
      <c r="AE69" s="23">
        <v>3.3632286995515695E-2</v>
      </c>
      <c r="AF69" s="23">
        <v>5.3827751196172252E-2</v>
      </c>
      <c r="AG69" s="23">
        <v>8.8621444201312904E-2</v>
      </c>
      <c r="AH69" s="23">
        <v>7.2928176795580113E-2</v>
      </c>
      <c r="AI69" s="23">
        <v>3.515625E-2</v>
      </c>
      <c r="AJ69" s="23">
        <v>2.9197080291970801E-3</v>
      </c>
      <c r="AO69" s="23">
        <v>1.5312131919905771E-2</v>
      </c>
      <c r="AP69" s="23">
        <v>5.5045871559633031E-2</v>
      </c>
      <c r="AQ69" s="23">
        <v>7.8729281767955794E-2</v>
      </c>
      <c r="AR69" s="23">
        <v>7.7287066246056788E-2</v>
      </c>
      <c r="AS69" s="23">
        <v>8.6776859504132234E-2</v>
      </c>
      <c r="AT69" s="23">
        <v>0.12459016393442623</v>
      </c>
      <c r="AU69" s="23">
        <v>6.4112795956371371E-2</v>
      </c>
      <c r="AV69" s="23">
        <v>251</v>
      </c>
      <c r="AZ69" s="23">
        <v>0.68493150684931503</v>
      </c>
      <c r="BA69" s="23">
        <v>0.76315789473684215</v>
      </c>
      <c r="BB69" s="23">
        <v>0.76190476190476186</v>
      </c>
      <c r="BC69" s="23">
        <v>0.71111111111111114</v>
      </c>
      <c r="BD69" s="23">
        <v>0.70731707317073167</v>
      </c>
      <c r="BE69" s="23">
        <v>1</v>
      </c>
      <c r="BF69" s="23">
        <v>0.73670886075949371</v>
      </c>
      <c r="BI69" s="23">
        <v>0.10285006195786865</v>
      </c>
      <c r="BJ69" s="23">
        <v>8.302354399008674E-2</v>
      </c>
      <c r="BK69" s="23">
        <v>0.30359355638166047</v>
      </c>
      <c r="BL69" s="23">
        <v>0.51053283767038415</v>
      </c>
      <c r="BP69" s="23">
        <v>0.61919191919191918</v>
      </c>
      <c r="BQ69" s="23">
        <v>0.50557620817843862</v>
      </c>
      <c r="BR69" s="23">
        <v>0.73399790136411336</v>
      </c>
      <c r="BS69" s="23">
        <v>0.64579901153212516</v>
      </c>
      <c r="BT69" s="23">
        <v>0.58235294117647063</v>
      </c>
      <c r="BU69" s="23">
        <v>0.13147410358565736</v>
      </c>
      <c r="BY69" s="23">
        <v>0.54299175500588925</v>
      </c>
      <c r="BZ69" s="23">
        <v>0.7142857142857143</v>
      </c>
      <c r="CA69" s="23">
        <v>0.69475138121546964</v>
      </c>
      <c r="CB69" s="23">
        <v>0.68138801261829651</v>
      </c>
      <c r="CC69" s="23">
        <v>0.60123966942148765</v>
      </c>
      <c r="CD69" s="23">
        <v>0.6622950819672131</v>
      </c>
      <c r="CI69" s="23">
        <v>3.6253776435045321E-2</v>
      </c>
      <c r="CJ69" s="23">
        <v>0.21296296296296297</v>
      </c>
      <c r="CK69" s="23">
        <v>0.29699248120300753</v>
      </c>
      <c r="CL69" s="23">
        <v>0.38589211618257263</v>
      </c>
      <c r="CM69" s="23">
        <v>0.3669724770642202</v>
      </c>
      <c r="CN69" s="23">
        <v>0.38028169014084506</v>
      </c>
    </row>
    <row r="70" spans="3:92" x14ac:dyDescent="0.25">
      <c r="C70" s="21">
        <v>38.245219347581553</v>
      </c>
      <c r="D70" s="21">
        <v>46.706586826347305</v>
      </c>
      <c r="E70" s="21">
        <v>78.860898138006576</v>
      </c>
      <c r="F70" s="21">
        <v>70.48458149779735</v>
      </c>
      <c r="G70" s="21">
        <v>26.143790849673202</v>
      </c>
      <c r="H70" s="21">
        <v>2.8985507246376812</v>
      </c>
      <c r="K70" s="23">
        <v>0</v>
      </c>
      <c r="L70" s="23">
        <v>5.6338028169014089</v>
      </c>
      <c r="M70" s="23">
        <v>10.572687224669604</v>
      </c>
      <c r="N70" s="23">
        <v>14.545454545454545</v>
      </c>
      <c r="O70" s="23">
        <v>0</v>
      </c>
      <c r="P70" s="23">
        <v>20.467836257309941</v>
      </c>
      <c r="Q70" s="23">
        <v>19.847328244274809</v>
      </c>
      <c r="R70" s="23">
        <v>21.311475409836063</v>
      </c>
      <c r="V70" s="23">
        <v>0.19919999999999999</v>
      </c>
      <c r="W70" s="23">
        <v>0.217</v>
      </c>
      <c r="X70" s="23">
        <v>0.38700000000000001</v>
      </c>
      <c r="Y70" s="23">
        <v>0.12559999999999999</v>
      </c>
      <c r="Z70" s="23">
        <v>3.0200000000000001E-2</v>
      </c>
      <c r="AA70" s="23">
        <v>4.1000000000000002E-2</v>
      </c>
      <c r="AE70" s="23">
        <v>4.1619797525309338E-2</v>
      </c>
      <c r="AF70" s="23">
        <v>6.2275449101796408E-2</v>
      </c>
      <c r="AG70" s="23">
        <v>5.8050383351588172E-2</v>
      </c>
      <c r="AH70" s="23">
        <v>5.2863436123348019E-2</v>
      </c>
      <c r="AI70" s="23">
        <v>1.699346405228758E-2</v>
      </c>
      <c r="AJ70" s="23">
        <v>2.8985507246376812E-3</v>
      </c>
      <c r="AO70" s="23">
        <v>2.0094562647754138E-2</v>
      </c>
      <c r="AP70" s="23">
        <v>4.5033112582781455E-2</v>
      </c>
      <c r="AQ70" s="23">
        <v>7.5471698113207544E-2</v>
      </c>
      <c r="AR70" s="23">
        <v>6.4615384615384616E-2</v>
      </c>
      <c r="AS70" s="23">
        <v>0.10020040080160321</v>
      </c>
      <c r="AT70" s="23">
        <v>9.7719869706840393E-2</v>
      </c>
      <c r="AU70" s="23">
        <v>6.0279020794946035E-2</v>
      </c>
      <c r="AV70" s="23">
        <v>205</v>
      </c>
      <c r="AZ70" s="23">
        <v>0.76811594202898548</v>
      </c>
      <c r="BA70" s="23">
        <v>0.80555555555555558</v>
      </c>
      <c r="BB70" s="23">
        <v>0.75609756097560976</v>
      </c>
      <c r="BC70" s="23">
        <v>0.73170731707317072</v>
      </c>
      <c r="BD70" s="23">
        <v>0.72727272727272729</v>
      </c>
      <c r="BE70" s="23">
        <v>0.5</v>
      </c>
      <c r="BF70" s="23">
        <v>0.75522388059701495</v>
      </c>
      <c r="BI70" s="23">
        <v>9.03954802259887E-2</v>
      </c>
      <c r="BJ70" s="23">
        <v>0.11864406779661017</v>
      </c>
      <c r="BK70" s="23">
        <v>0.35875706214689268</v>
      </c>
      <c r="BL70" s="23">
        <v>0.43220338983050849</v>
      </c>
      <c r="BP70" s="23">
        <v>0.63353413654618473</v>
      </c>
      <c r="BQ70" s="23">
        <v>0.5013824884792627</v>
      </c>
      <c r="BR70" s="23">
        <v>0.73488372093023258</v>
      </c>
      <c r="BS70" s="23">
        <v>0.62738853503184711</v>
      </c>
      <c r="BT70" s="23">
        <v>0.59602649006622521</v>
      </c>
      <c r="BU70" s="23">
        <v>0.12195121951219512</v>
      </c>
      <c r="BY70" s="23">
        <v>0.56382978723404253</v>
      </c>
      <c r="BZ70" s="23">
        <v>0.67019867549668877</v>
      </c>
      <c r="CA70" s="23">
        <v>0.69137466307277629</v>
      </c>
      <c r="CB70" s="23">
        <v>0.6676923076923077</v>
      </c>
      <c r="CC70" s="23">
        <v>0.64328657314629256</v>
      </c>
      <c r="CD70" s="23">
        <v>0.64820846905537455</v>
      </c>
      <c r="CI70" s="23">
        <v>3.8167938931297711E-2</v>
      </c>
      <c r="CJ70" s="23">
        <v>0.19062499999999999</v>
      </c>
      <c r="CK70" s="23">
        <v>0.29454545454545455</v>
      </c>
      <c r="CL70" s="23">
        <v>0.33195020746887965</v>
      </c>
      <c r="CM70" s="23">
        <v>0.39732142857142855</v>
      </c>
      <c r="CN70" s="23">
        <v>0.28859060402684567</v>
      </c>
    </row>
    <row r="71" spans="3:92" x14ac:dyDescent="0.25">
      <c r="C71" s="21">
        <v>31.531531531531531</v>
      </c>
      <c r="D71" s="21">
        <v>64.670658682634738</v>
      </c>
      <c r="E71" s="21">
        <v>57.734204793028326</v>
      </c>
      <c r="F71" s="21">
        <v>60.639470782800444</v>
      </c>
      <c r="G71" s="21">
        <v>28.720626631853786</v>
      </c>
      <c r="H71" s="21">
        <v>10.204081632653061</v>
      </c>
      <c r="K71" s="23">
        <v>0</v>
      </c>
      <c r="L71" s="23">
        <v>10.852713178294573</v>
      </c>
      <c r="M71" s="23">
        <v>7.9579579579579578</v>
      </c>
      <c r="N71" s="23">
        <v>11.111111111111111</v>
      </c>
      <c r="O71" s="23">
        <v>0.24154589371980675</v>
      </c>
      <c r="P71" s="23">
        <v>20.963172804532579</v>
      </c>
      <c r="Q71" s="23">
        <v>20.175438596491226</v>
      </c>
      <c r="R71" s="23">
        <v>27.868852459016392</v>
      </c>
      <c r="V71" s="23">
        <v>0.19939999999999999</v>
      </c>
      <c r="W71" s="23">
        <v>0.22339999999999999</v>
      </c>
      <c r="X71" s="23">
        <v>0.37580000000000002</v>
      </c>
      <c r="Y71" s="23">
        <v>0.12139999999999999</v>
      </c>
      <c r="Z71" s="23">
        <v>3.4599999999999999E-2</v>
      </c>
      <c r="AA71" s="23">
        <v>4.5400000000000003E-2</v>
      </c>
      <c r="AE71" s="23">
        <v>4.6171171171171171E-2</v>
      </c>
      <c r="AF71" s="23">
        <v>6.5868263473053898E-2</v>
      </c>
      <c r="AG71" s="23">
        <v>6.7538126361655779E-2</v>
      </c>
      <c r="AH71" s="23">
        <v>5.0716648291069456E-2</v>
      </c>
      <c r="AI71" s="23">
        <v>2.4804177545691905E-2</v>
      </c>
      <c r="AJ71" s="23">
        <v>5.8309037900874635E-3</v>
      </c>
      <c r="AO71" s="23">
        <v>1.1933174224343675E-2</v>
      </c>
      <c r="AP71" s="23">
        <v>6.5420560747663545E-2</v>
      </c>
      <c r="AQ71" s="23">
        <v>8.666666666666667E-2</v>
      </c>
      <c r="AR71" s="23">
        <v>9.657320872274143E-2</v>
      </c>
      <c r="AS71" s="23">
        <v>8.4980237154150193E-2</v>
      </c>
      <c r="AT71" s="23">
        <v>9.9656357388316158E-2</v>
      </c>
      <c r="AU71" s="23">
        <v>6.8326271186440676E-2</v>
      </c>
      <c r="AV71" s="23">
        <v>227</v>
      </c>
      <c r="AZ71" s="23">
        <v>0.70422535211267601</v>
      </c>
      <c r="BA71" s="23">
        <v>0.78749999999999998</v>
      </c>
      <c r="BB71" s="23">
        <v>0.69318181818181823</v>
      </c>
      <c r="BC71" s="23">
        <v>0.72972972972972971</v>
      </c>
      <c r="BD71" s="23">
        <v>0.6</v>
      </c>
      <c r="BE71" s="23">
        <v>0.66666666666666663</v>
      </c>
      <c r="BF71" s="23">
        <v>0.71802325581395354</v>
      </c>
      <c r="BI71" s="23">
        <v>8.951048951048951E-2</v>
      </c>
      <c r="BJ71" s="23">
        <v>0.1062937062937063</v>
      </c>
      <c r="BK71" s="23">
        <v>0.33006993006993007</v>
      </c>
      <c r="BL71" s="23">
        <v>0.47412587412587415</v>
      </c>
      <c r="BP71" s="23">
        <v>0.59378134403209626</v>
      </c>
      <c r="BQ71" s="23">
        <v>0.52641002685765448</v>
      </c>
      <c r="BR71" s="23">
        <v>0.72804683342203302</v>
      </c>
      <c r="BS71" s="23">
        <v>0.64415156507413507</v>
      </c>
      <c r="BT71" s="23">
        <v>0.62427745664739887</v>
      </c>
      <c r="BU71" s="23">
        <v>0.14977973568281938</v>
      </c>
      <c r="BY71" s="23">
        <v>0.57279236276849643</v>
      </c>
      <c r="BZ71" s="23">
        <v>0.70761014686248336</v>
      </c>
      <c r="CA71" s="23">
        <v>0.68133333333333335</v>
      </c>
      <c r="CB71" s="23">
        <v>0.68535825545171336</v>
      </c>
      <c r="CC71" s="23">
        <v>0.60276679841897229</v>
      </c>
      <c r="CD71" s="23">
        <v>0.64948453608247425</v>
      </c>
      <c r="CI71" s="23">
        <v>3.003003003003003E-2</v>
      </c>
      <c r="CJ71" s="23">
        <v>0.21630094043887146</v>
      </c>
      <c r="CK71" s="23">
        <v>0.33451957295373663</v>
      </c>
      <c r="CL71" s="23">
        <v>0.34701492537313433</v>
      </c>
      <c r="CM71" s="23">
        <v>0.35813953488372091</v>
      </c>
      <c r="CN71" s="23">
        <v>0.29729729729729731</v>
      </c>
    </row>
    <row r="72" spans="3:92" x14ac:dyDescent="0.25">
      <c r="C72" s="21">
        <v>33.557046979865774</v>
      </c>
      <c r="D72" s="21">
        <v>49.16067146282974</v>
      </c>
      <c r="E72" s="21">
        <v>66.739606126914666</v>
      </c>
      <c r="F72" s="21">
        <v>48.618784530386741</v>
      </c>
      <c r="G72" s="21">
        <v>20.779220779220779</v>
      </c>
      <c r="H72" s="21">
        <v>2.9282576866764276</v>
      </c>
      <c r="K72" s="23">
        <v>0</v>
      </c>
      <c r="L72" s="23">
        <v>8.1395348837209305</v>
      </c>
      <c r="M72" s="23">
        <v>10.860366713681241</v>
      </c>
      <c r="N72" s="23">
        <v>18.181818181818183</v>
      </c>
      <c r="O72" s="23">
        <v>0</v>
      </c>
      <c r="P72" s="23">
        <v>22.600619195046441</v>
      </c>
      <c r="Q72" s="23">
        <v>27.27272727272727</v>
      </c>
      <c r="R72" s="23">
        <v>18.96551724137931</v>
      </c>
      <c r="V72" s="23">
        <v>0.20119999999999999</v>
      </c>
      <c r="W72" s="23">
        <v>0.2094</v>
      </c>
      <c r="X72" s="23">
        <v>0.3866</v>
      </c>
      <c r="Y72" s="23">
        <v>0.1216</v>
      </c>
      <c r="Z72" s="23">
        <v>3.0200000000000001E-2</v>
      </c>
      <c r="AA72" s="23">
        <v>5.0999999999999997E-2</v>
      </c>
      <c r="AE72" s="23">
        <v>4.0268456375838924E-2</v>
      </c>
      <c r="AF72" s="23">
        <v>8.2733812949640287E-2</v>
      </c>
      <c r="AG72" s="23">
        <v>8.4245076586433265E-2</v>
      </c>
      <c r="AH72" s="23">
        <v>6.2983425414364635E-2</v>
      </c>
      <c r="AI72" s="23">
        <v>1.948051948051948E-2</v>
      </c>
      <c r="AJ72" s="23">
        <v>1.4641288433382138E-3</v>
      </c>
      <c r="AO72" s="23">
        <v>2.3474178403755867E-2</v>
      </c>
      <c r="AP72" s="23">
        <v>5.4719562243502051E-2</v>
      </c>
      <c r="AQ72" s="23">
        <v>7.3103448275862071E-2</v>
      </c>
      <c r="AR72" s="23">
        <v>7.8525641025641024E-2</v>
      </c>
      <c r="AS72" s="23">
        <v>0.1194331983805668</v>
      </c>
      <c r="AT72" s="23">
        <v>0.13099041533546327</v>
      </c>
      <c r="AU72" s="23">
        <v>7.00722118213426E-2</v>
      </c>
      <c r="AV72" s="23">
        <v>255</v>
      </c>
      <c r="AZ72" s="23">
        <v>0.74698795180722888</v>
      </c>
      <c r="BA72" s="23">
        <v>0.76237623762376239</v>
      </c>
      <c r="BB72" s="23">
        <v>0.77551020408163263</v>
      </c>
      <c r="BC72" s="23">
        <v>0.79761904761904767</v>
      </c>
      <c r="BD72" s="23">
        <v>0.6470588235294118</v>
      </c>
      <c r="BE72" s="23">
        <v>0.6</v>
      </c>
      <c r="BF72" s="23">
        <v>0.75802469135802464</v>
      </c>
      <c r="BI72" s="23">
        <v>9.002433090024331E-2</v>
      </c>
      <c r="BJ72" s="23">
        <v>0.10462287104622871</v>
      </c>
      <c r="BK72" s="23">
        <v>0.32725060827250607</v>
      </c>
      <c r="BL72" s="23">
        <v>0.47810218978102192</v>
      </c>
      <c r="BP72" s="23">
        <v>0.63320079522862827</v>
      </c>
      <c r="BQ72" s="23">
        <v>0.5033428844317096</v>
      </c>
      <c r="BR72" s="23">
        <v>0.73202276254526644</v>
      </c>
      <c r="BS72" s="23">
        <v>0.64802631578947367</v>
      </c>
      <c r="BT72" s="23">
        <v>0.6556291390728477</v>
      </c>
      <c r="BU72" s="23">
        <v>0.19215686274509805</v>
      </c>
      <c r="BY72" s="23">
        <v>0.53051643192488263</v>
      </c>
      <c r="BZ72" s="23">
        <v>0.70177838577291385</v>
      </c>
      <c r="CA72" s="23">
        <v>0.70206896551724141</v>
      </c>
      <c r="CB72" s="23">
        <v>0.6858974358974359</v>
      </c>
      <c r="CC72" s="23">
        <v>0.65587044534412953</v>
      </c>
      <c r="CD72" s="23">
        <v>0.66773162939297126</v>
      </c>
      <c r="CI72" s="23">
        <v>4.5180722891566265E-2</v>
      </c>
      <c r="CJ72" s="23">
        <v>0.22661870503597123</v>
      </c>
      <c r="CK72" s="23">
        <v>0.28076923076923077</v>
      </c>
      <c r="CL72" s="23">
        <v>0.36974789915966388</v>
      </c>
      <c r="CM72" s="23">
        <v>0.42452830188679247</v>
      </c>
      <c r="CN72" s="23">
        <v>0.38311688311688313</v>
      </c>
    </row>
    <row r="73" spans="3:92" x14ac:dyDescent="0.25">
      <c r="C73" s="21">
        <v>28.089887640449437</v>
      </c>
      <c r="D73" s="21">
        <v>54.892601431980907</v>
      </c>
      <c r="E73" s="21">
        <v>59.080962800875277</v>
      </c>
      <c r="F73" s="21">
        <v>54.143646408839778</v>
      </c>
      <c r="G73" s="21">
        <v>24.901703800786368</v>
      </c>
      <c r="H73" s="21">
        <v>5.7971014492753623</v>
      </c>
      <c r="K73" s="23">
        <v>0</v>
      </c>
      <c r="L73" s="23">
        <v>5.6338028169014089</v>
      </c>
      <c r="M73" s="23">
        <v>10.619469026548673</v>
      </c>
      <c r="N73" s="23">
        <v>15.555555555555555</v>
      </c>
      <c r="O73" s="23">
        <v>0</v>
      </c>
      <c r="P73" s="23">
        <v>20.441988950276244</v>
      </c>
      <c r="Q73" s="23">
        <v>28.346456692913385</v>
      </c>
      <c r="R73" s="23">
        <v>16.071428571428573</v>
      </c>
      <c r="V73" s="23">
        <v>0.1978</v>
      </c>
      <c r="W73" s="23">
        <v>0.21959999999999999</v>
      </c>
      <c r="X73" s="23">
        <v>0.37980000000000003</v>
      </c>
      <c r="Y73" s="23">
        <v>0.1216</v>
      </c>
      <c r="Z73" s="23">
        <v>3.8800000000000001E-2</v>
      </c>
      <c r="AA73" s="23">
        <v>4.24E-2</v>
      </c>
      <c r="AE73" s="23">
        <v>3.9325842696629212E-2</v>
      </c>
      <c r="AF73" s="23">
        <v>5.9665871121718374E-2</v>
      </c>
      <c r="AG73" s="23">
        <v>5.798687089715536E-2</v>
      </c>
      <c r="AH73" s="23">
        <v>6.5193370165745862E-2</v>
      </c>
      <c r="AI73" s="23">
        <v>1.834862385321101E-2</v>
      </c>
      <c r="AJ73" s="23">
        <v>1.4492753623188406E-3</v>
      </c>
      <c r="AO73" s="23">
        <v>1.5457788347205707E-2</v>
      </c>
      <c r="AP73" s="23">
        <v>5.8047493403693931E-2</v>
      </c>
      <c r="AQ73" s="23">
        <v>0.10714285714285714</v>
      </c>
      <c r="AR73" s="23">
        <v>9.1757387247278388E-2</v>
      </c>
      <c r="AS73" s="23">
        <v>0.11753371868978806</v>
      </c>
      <c r="AT73" s="23">
        <v>0.12056737588652482</v>
      </c>
      <c r="AU73" s="23">
        <v>7.6862332192682278E-2</v>
      </c>
      <c r="AV73" s="23">
        <v>212</v>
      </c>
      <c r="AZ73" s="23">
        <v>0.68831168831168832</v>
      </c>
      <c r="BA73" s="23">
        <v>0.68354430379746833</v>
      </c>
      <c r="BB73" s="23">
        <v>0.69148936170212771</v>
      </c>
      <c r="BC73" s="23">
        <v>0.72727272727272729</v>
      </c>
      <c r="BD73" s="23">
        <v>0.56666666666666665</v>
      </c>
      <c r="BE73" s="23">
        <v>0.5714285714285714</v>
      </c>
      <c r="BF73" s="23">
        <v>0.68533333333333335</v>
      </c>
      <c r="BI73" s="23">
        <v>9.1040462427745661E-2</v>
      </c>
      <c r="BJ73" s="23">
        <v>0.11705202312138728</v>
      </c>
      <c r="BK73" s="23">
        <v>0.30346820809248554</v>
      </c>
      <c r="BL73" s="23">
        <v>0.48843930635838151</v>
      </c>
      <c r="BP73" s="23">
        <v>0.63700707785642063</v>
      </c>
      <c r="BQ73" s="23">
        <v>0.52823315118397085</v>
      </c>
      <c r="BR73" s="23">
        <v>0.71932596103212221</v>
      </c>
      <c r="BS73" s="23">
        <v>0.62993421052631582</v>
      </c>
      <c r="BT73" s="23">
        <v>0.634020618556701</v>
      </c>
      <c r="BU73" s="23">
        <v>0.16037735849056603</v>
      </c>
      <c r="BY73" s="23">
        <v>0.5434007134363853</v>
      </c>
      <c r="BZ73" s="23">
        <v>0.68205804749340371</v>
      </c>
      <c r="CA73" s="23">
        <v>0.71693121693121697</v>
      </c>
      <c r="CB73" s="23">
        <v>0.66874027993779162</v>
      </c>
      <c r="CC73" s="23">
        <v>0.60693641618497107</v>
      </c>
      <c r="CD73" s="23">
        <v>0.67730496453900713</v>
      </c>
      <c r="CI73" s="23">
        <v>3.0165912518853696E-2</v>
      </c>
      <c r="CJ73" s="23">
        <v>0.22530864197530864</v>
      </c>
      <c r="CK73" s="23">
        <v>0.38225255972696248</v>
      </c>
      <c r="CL73" s="23">
        <v>0.37007874015748032</v>
      </c>
      <c r="CM73" s="23">
        <v>0.3888888888888889</v>
      </c>
      <c r="CN73" s="23">
        <v>0.40151515151515149</v>
      </c>
    </row>
    <row r="74" spans="3:92" x14ac:dyDescent="0.25">
      <c r="C74" s="21">
        <v>43.673012318029116</v>
      </c>
      <c r="D74" s="21">
        <v>50.299401197604787</v>
      </c>
      <c r="E74" s="21">
        <v>69.230769230769226</v>
      </c>
      <c r="F74" s="21">
        <v>67.180616740088112</v>
      </c>
      <c r="G74" s="21">
        <v>32.509752925877763</v>
      </c>
      <c r="H74" s="21">
        <v>11.678832116788321</v>
      </c>
      <c r="K74" s="23">
        <v>0</v>
      </c>
      <c r="L74" s="23">
        <v>9.5541401273885356</v>
      </c>
      <c r="M74" s="23">
        <v>12.76297335203366</v>
      </c>
      <c r="N74" s="23">
        <v>9.433962264150944</v>
      </c>
      <c r="O74" s="23">
        <v>0</v>
      </c>
      <c r="P74" s="23">
        <v>23.765432098765434</v>
      </c>
      <c r="Q74" s="23">
        <v>22.857142857142858</v>
      </c>
      <c r="R74" s="23">
        <v>16.393442622950818</v>
      </c>
      <c r="V74" s="23">
        <v>0.2026</v>
      </c>
      <c r="W74" s="23">
        <v>0.2094</v>
      </c>
      <c r="X74" s="23">
        <v>0.3826</v>
      </c>
      <c r="Y74" s="23">
        <v>0.13059999999999999</v>
      </c>
      <c r="Z74" s="23">
        <v>2.9600000000000001E-2</v>
      </c>
      <c r="AA74" s="23">
        <v>4.5199999999999997E-2</v>
      </c>
      <c r="AE74" s="23">
        <v>3.5834266517357223E-2</v>
      </c>
      <c r="AF74" s="23">
        <v>6.706586826347305E-2</v>
      </c>
      <c r="AG74" s="23">
        <v>7.1428571428571425E-2</v>
      </c>
      <c r="AH74" s="23">
        <v>5.7268722466960353E-2</v>
      </c>
      <c r="AI74" s="23">
        <v>2.47074122236671E-2</v>
      </c>
      <c r="AJ74" s="23">
        <v>2.9197080291970801E-3</v>
      </c>
      <c r="AO74" s="23">
        <v>1.2956419316843345E-2</v>
      </c>
      <c r="AP74" s="23">
        <v>5.8278145695364242E-2</v>
      </c>
      <c r="AQ74" s="23">
        <v>8.0536912751677847E-2</v>
      </c>
      <c r="AR74" s="23">
        <v>7.5409836065573776E-2</v>
      </c>
      <c r="AS74" s="23">
        <v>8.3499005964214709E-2</v>
      </c>
      <c r="AT74" s="23">
        <v>0.11036789297658862</v>
      </c>
      <c r="AU74" s="23">
        <v>6.2749268811486306E-2</v>
      </c>
      <c r="AV74" s="23">
        <v>226</v>
      </c>
      <c r="AZ74" s="23">
        <v>0.6987951807228916</v>
      </c>
      <c r="BA74" s="23">
        <v>0.77083333333333337</v>
      </c>
      <c r="BB74" s="23">
        <v>0.77777777777777779</v>
      </c>
      <c r="BC74" s="23">
        <v>0.76056338028169013</v>
      </c>
      <c r="BD74" s="23">
        <v>0.77272727272727271</v>
      </c>
      <c r="BE74" s="23">
        <v>0.6</v>
      </c>
      <c r="BF74" s="23">
        <v>0.75065616797900259</v>
      </c>
      <c r="BI74" s="23">
        <v>8.673469387755102E-2</v>
      </c>
      <c r="BJ74" s="23">
        <v>0.1211734693877551</v>
      </c>
      <c r="BK74" s="23">
        <v>0.33545918367346939</v>
      </c>
      <c r="BL74" s="23">
        <v>0.45663265306122447</v>
      </c>
      <c r="BP74" s="23">
        <v>0.62487660414610069</v>
      </c>
      <c r="BQ74" s="23">
        <v>0.49283667621776506</v>
      </c>
      <c r="BR74" s="23">
        <v>0.71719811813904866</v>
      </c>
      <c r="BS74" s="23">
        <v>0.60183767228177643</v>
      </c>
      <c r="BT74" s="23">
        <v>0.64189189189189189</v>
      </c>
      <c r="BU74" s="23">
        <v>0.18584070796460178</v>
      </c>
      <c r="BY74" s="23">
        <v>0.50412249705535928</v>
      </c>
      <c r="BZ74" s="23">
        <v>0.67019867549668877</v>
      </c>
      <c r="CA74" s="23">
        <v>0.69530201342281883</v>
      </c>
      <c r="CB74" s="23">
        <v>0.68032786885245899</v>
      </c>
      <c r="CC74" s="23">
        <v>0.62027833001988075</v>
      </c>
      <c r="CD74" s="23">
        <v>0.65886287625418061</v>
      </c>
      <c r="CI74" s="23">
        <v>3.2496307237813882E-2</v>
      </c>
      <c r="CJ74" s="23">
        <v>0.24062500000000001</v>
      </c>
      <c r="CK74" s="23">
        <v>0.33208955223880599</v>
      </c>
      <c r="CL74" s="23">
        <v>0.34703196347031962</v>
      </c>
      <c r="CM74" s="23">
        <v>0.36651583710407237</v>
      </c>
      <c r="CN74" s="23">
        <v>0.30769230769230771</v>
      </c>
    </row>
    <row r="75" spans="3:92" x14ac:dyDescent="0.25">
      <c r="C75" s="21">
        <v>45.045045045045043</v>
      </c>
      <c r="D75" s="21">
        <v>62.424969987995198</v>
      </c>
      <c r="E75" s="21">
        <v>72.984749455337692</v>
      </c>
      <c r="F75" s="21">
        <v>64.977973568281939</v>
      </c>
      <c r="G75" s="21">
        <v>20.860495436766623</v>
      </c>
      <c r="H75" s="21">
        <v>11.661807580174926</v>
      </c>
      <c r="K75" s="23">
        <v>0</v>
      </c>
      <c r="L75" s="23">
        <v>5.2238805970149249</v>
      </c>
      <c r="M75" s="23">
        <v>11.621233859397417</v>
      </c>
      <c r="N75" s="23">
        <v>7.0175438596491224</v>
      </c>
      <c r="O75" s="23">
        <v>0</v>
      </c>
      <c r="P75" s="23">
        <v>20.234604105571847</v>
      </c>
      <c r="Q75" s="23">
        <v>24.427480916030532</v>
      </c>
      <c r="R75" s="23">
        <v>24.489795918367346</v>
      </c>
      <c r="V75" s="23">
        <v>0.2044</v>
      </c>
      <c r="W75" s="23">
        <v>0.21759999999999999</v>
      </c>
      <c r="X75" s="23">
        <v>0.37680000000000002</v>
      </c>
      <c r="Y75" s="23">
        <v>0.12839999999999999</v>
      </c>
      <c r="Z75" s="23">
        <v>2.4799999999999999E-2</v>
      </c>
      <c r="AA75" s="23">
        <v>4.8000000000000001E-2</v>
      </c>
      <c r="AE75" s="23">
        <v>4.0540540540540543E-2</v>
      </c>
      <c r="AF75" s="23">
        <v>6.9627851140456179E-2</v>
      </c>
      <c r="AG75" s="23">
        <v>8.1699346405228759E-2</v>
      </c>
      <c r="AH75" s="23">
        <v>5.9471365638766517E-2</v>
      </c>
      <c r="AI75" s="23">
        <v>2.2164276401564539E-2</v>
      </c>
      <c r="AJ75" s="23">
        <v>0</v>
      </c>
      <c r="AO75" s="23">
        <v>1.3033175355450236E-2</v>
      </c>
      <c r="AP75" s="23">
        <v>4.5454545454545456E-2</v>
      </c>
      <c r="AQ75" s="23">
        <v>7.0080862533692723E-2</v>
      </c>
      <c r="AR75" s="23">
        <v>9.8199672667757767E-2</v>
      </c>
      <c r="AS75" s="23">
        <v>0.10707070707070707</v>
      </c>
      <c r="AT75" s="23">
        <v>0.13087248322147652</v>
      </c>
      <c r="AU75" s="23">
        <v>6.66131621187801E-2</v>
      </c>
      <c r="AV75" s="23">
        <v>240</v>
      </c>
      <c r="AZ75" s="23">
        <v>0.6901408450704225</v>
      </c>
      <c r="BA75" s="23">
        <v>0.80246913580246915</v>
      </c>
      <c r="BB75" s="23">
        <v>0.7857142857142857</v>
      </c>
      <c r="BC75" s="23">
        <v>0.67123287671232879</v>
      </c>
      <c r="BD75" s="23">
        <v>0.79411764705882348</v>
      </c>
      <c r="BE75" s="23">
        <v>0.66666666666666663</v>
      </c>
      <c r="BF75" s="23">
        <v>0.74722222222222223</v>
      </c>
      <c r="BI75" s="23">
        <v>9.8873591989987478E-2</v>
      </c>
      <c r="BJ75" s="23">
        <v>9.0112640801001245E-2</v>
      </c>
      <c r="BK75" s="23">
        <v>0.31914893617021278</v>
      </c>
      <c r="BL75" s="23">
        <v>0.49186483103879852</v>
      </c>
      <c r="BP75" s="23">
        <v>0.62230919765166337</v>
      </c>
      <c r="BQ75" s="23">
        <v>0.48713235294117646</v>
      </c>
      <c r="BR75" s="23">
        <v>0.72080679405520165</v>
      </c>
      <c r="BS75" s="23">
        <v>0.63707165109034269</v>
      </c>
      <c r="BT75" s="23">
        <v>0.717741935483871</v>
      </c>
      <c r="BU75" s="23">
        <v>0.17499999999999999</v>
      </c>
      <c r="BY75" s="23">
        <v>0.53199052132701419</v>
      </c>
      <c r="BZ75" s="23">
        <v>0.69919786096256686</v>
      </c>
      <c r="CA75" s="23">
        <v>0.68733153638814015</v>
      </c>
      <c r="CB75" s="23">
        <v>0.68248772504091648</v>
      </c>
      <c r="CC75" s="23">
        <v>0.6262626262626263</v>
      </c>
      <c r="CD75" s="23">
        <v>0.59395973154362414</v>
      </c>
      <c r="CI75" s="23">
        <v>2.7314112291350532E-2</v>
      </c>
      <c r="CJ75" s="23">
        <v>0.18670886075949367</v>
      </c>
      <c r="CK75" s="23">
        <v>0.27547169811320754</v>
      </c>
      <c r="CL75" s="23">
        <v>0.34188034188034189</v>
      </c>
      <c r="CM75" s="23">
        <v>0.32599118942731276</v>
      </c>
      <c r="CN75" s="23">
        <v>0.37908496732026142</v>
      </c>
    </row>
    <row r="76" spans="3:92" x14ac:dyDescent="0.25">
      <c r="C76" s="21">
        <v>37.078651685393261</v>
      </c>
      <c r="D76" s="21">
        <v>51.435406698564591</v>
      </c>
      <c r="E76" s="21">
        <v>62.159214830970555</v>
      </c>
      <c r="F76" s="21">
        <v>54.203539823008846</v>
      </c>
      <c r="G76" s="21">
        <v>33.986928104575163</v>
      </c>
      <c r="H76" s="21">
        <v>1.4534883720930232</v>
      </c>
      <c r="K76" s="23">
        <v>0</v>
      </c>
      <c r="L76" s="23">
        <v>7.7922077922077921</v>
      </c>
      <c r="M76" s="23">
        <v>9.577464788732394</v>
      </c>
      <c r="N76" s="23">
        <v>2.1739130434782608</v>
      </c>
      <c r="O76" s="23">
        <v>0</v>
      </c>
      <c r="P76" s="23">
        <v>15.963855421686745</v>
      </c>
      <c r="Q76" s="23">
        <v>24.561403508771928</v>
      </c>
      <c r="R76" s="23">
        <v>20.37037037037037</v>
      </c>
      <c r="V76" s="23">
        <v>0.1966</v>
      </c>
      <c r="W76" s="23">
        <v>0.21240000000000001</v>
      </c>
      <c r="X76" s="23">
        <v>0.38840000000000002</v>
      </c>
      <c r="Y76" s="23">
        <v>0.12540000000000001</v>
      </c>
      <c r="Z76" s="23">
        <v>2.98E-2</v>
      </c>
      <c r="AA76" s="23">
        <v>4.7399999999999998E-2</v>
      </c>
      <c r="AE76" s="23">
        <v>2.6966292134831461E-2</v>
      </c>
      <c r="AF76" s="23">
        <v>8.2535885167464115E-2</v>
      </c>
      <c r="AG76" s="23">
        <v>8.0697928026172303E-2</v>
      </c>
      <c r="AH76" s="23">
        <v>5.9734513274336286E-2</v>
      </c>
      <c r="AI76" s="23">
        <v>1.5686274509803921E-2</v>
      </c>
      <c r="AJ76" s="23">
        <v>5.8139534883720929E-3</v>
      </c>
      <c r="AO76" s="23">
        <v>1.8757327080890972E-2</v>
      </c>
      <c r="AP76" s="23">
        <v>5.9139784946236562E-2</v>
      </c>
      <c r="AQ76" s="23">
        <v>6.2162162162162166E-2</v>
      </c>
      <c r="AR76" s="23">
        <v>0.11093502377179081</v>
      </c>
      <c r="AS76" s="23">
        <v>9.696969696969697E-2</v>
      </c>
      <c r="AT76" s="23">
        <v>0.14511041009463724</v>
      </c>
      <c r="AU76" s="23">
        <v>7.1428571428571425E-2</v>
      </c>
      <c r="AV76" s="23">
        <v>237</v>
      </c>
      <c r="AZ76" s="23">
        <v>0.66129032258064513</v>
      </c>
      <c r="BA76" s="23">
        <v>0.81111111111111112</v>
      </c>
      <c r="BB76" s="23">
        <v>0.69230769230769229</v>
      </c>
      <c r="BC76" s="23">
        <v>0.77049180327868849</v>
      </c>
      <c r="BD76" s="23">
        <v>0.7857142857142857</v>
      </c>
      <c r="BE76" s="23">
        <v>0.5714285714285714</v>
      </c>
      <c r="BF76" s="23">
        <v>0.73926380368098155</v>
      </c>
      <c r="BI76" s="23">
        <v>0.10512129380053908</v>
      </c>
      <c r="BJ76" s="23">
        <v>0.1091644204851752</v>
      </c>
      <c r="BK76" s="23">
        <v>0.27762803234501349</v>
      </c>
      <c r="BL76" s="23">
        <v>0.50808625336927227</v>
      </c>
      <c r="BP76" s="23">
        <v>0.64598168870803663</v>
      </c>
      <c r="BQ76" s="23">
        <v>0.51129943502824859</v>
      </c>
      <c r="BR76" s="23">
        <v>0.72554067971163749</v>
      </c>
      <c r="BS76" s="23">
        <v>0.6475279106858054</v>
      </c>
      <c r="BT76" s="23">
        <v>0.63087248322147649</v>
      </c>
      <c r="BU76" s="23">
        <v>0.12236286919831224</v>
      </c>
      <c r="BY76" s="23">
        <v>0.56389214536928489</v>
      </c>
      <c r="BZ76" s="23">
        <v>0.68145161290322576</v>
      </c>
      <c r="CA76" s="23">
        <v>0.69324324324324327</v>
      </c>
      <c r="CB76" s="23">
        <v>0.69096671949286848</v>
      </c>
      <c r="CC76" s="23">
        <v>0.63636363636363635</v>
      </c>
      <c r="CD76" s="23">
        <v>0.63091482649842268</v>
      </c>
      <c r="CI76" s="23">
        <v>3.9634146341463415E-2</v>
      </c>
      <c r="CJ76" s="23">
        <v>0.21035598705501618</v>
      </c>
      <c r="CK76" s="23">
        <v>0.25187969924812031</v>
      </c>
      <c r="CL76" s="23">
        <v>0.40677966101694918</v>
      </c>
      <c r="CM76" s="23">
        <v>0.38812785388127852</v>
      </c>
      <c r="CN76" s="23">
        <v>0.40789473684210525</v>
      </c>
    </row>
    <row r="77" spans="3:92" x14ac:dyDescent="0.25">
      <c r="C77" s="21">
        <v>38.202247191011239</v>
      </c>
      <c r="D77" s="21">
        <v>69.212410501193318</v>
      </c>
      <c r="E77" s="21">
        <v>66.666666666666671</v>
      </c>
      <c r="F77" s="21">
        <v>70.48458149779735</v>
      </c>
      <c r="G77" s="21">
        <v>21.02496714848883</v>
      </c>
      <c r="H77" s="21">
        <v>4.3604651162790695</v>
      </c>
      <c r="K77" s="23">
        <v>0</v>
      </c>
      <c r="L77" s="23">
        <v>6.2937062937062942</v>
      </c>
      <c r="M77" s="23">
        <v>11.931818181818182</v>
      </c>
      <c r="N77" s="23">
        <v>14.285714285714285</v>
      </c>
      <c r="O77" s="23">
        <v>0</v>
      </c>
      <c r="P77" s="23">
        <v>19.836956521739129</v>
      </c>
      <c r="Q77" s="23">
        <v>25</v>
      </c>
      <c r="R77" s="23">
        <v>12</v>
      </c>
      <c r="V77" s="23">
        <v>0.19919999999999999</v>
      </c>
      <c r="W77" s="23">
        <v>0.21540000000000001</v>
      </c>
      <c r="X77" s="23">
        <v>0.38140000000000002</v>
      </c>
      <c r="Y77" s="23">
        <v>0.1236</v>
      </c>
      <c r="Z77" s="23">
        <v>3.2599999999999997E-2</v>
      </c>
      <c r="AA77" s="23">
        <v>4.7800000000000002E-2</v>
      </c>
      <c r="AE77" s="23">
        <v>4.2696629213483148E-2</v>
      </c>
      <c r="AF77" s="23">
        <v>7.3985680190930783E-2</v>
      </c>
      <c r="AG77" s="23">
        <v>7.2131147540983612E-2</v>
      </c>
      <c r="AH77" s="23">
        <v>6.4977973568281944E-2</v>
      </c>
      <c r="AI77" s="23">
        <v>1.7082785808147174E-2</v>
      </c>
      <c r="AJ77" s="23">
        <v>1.4534883720930232E-3</v>
      </c>
      <c r="AO77" s="23">
        <v>1.3048635824436536E-2</v>
      </c>
      <c r="AP77" s="23">
        <v>5.7256990679094538E-2</v>
      </c>
      <c r="AQ77" s="23">
        <v>5.7142857142857141E-2</v>
      </c>
      <c r="AR77" s="23">
        <v>0.1050080775444265</v>
      </c>
      <c r="AS77" s="23">
        <v>8.7890625E-2</v>
      </c>
      <c r="AT77" s="23">
        <v>0.12786885245901639</v>
      </c>
      <c r="AU77" s="23">
        <v>6.5073041168658696E-2</v>
      </c>
      <c r="AV77" s="23">
        <v>239</v>
      </c>
      <c r="AZ77" s="23">
        <v>0.83750000000000002</v>
      </c>
      <c r="BA77" s="23">
        <v>0.80645161290322576</v>
      </c>
      <c r="BB77" s="23">
        <v>0.68131868131868134</v>
      </c>
      <c r="BC77" s="23">
        <v>0.76623376623376627</v>
      </c>
      <c r="BD77" s="23">
        <v>0.5</v>
      </c>
      <c r="BE77" s="23">
        <v>0.44444444444444442</v>
      </c>
      <c r="BF77" s="23">
        <v>0.74338624338624337</v>
      </c>
      <c r="BI77" s="23">
        <v>8.7811271297509833E-2</v>
      </c>
      <c r="BJ77" s="23">
        <v>0.10091743119266056</v>
      </c>
      <c r="BK77" s="23">
        <v>0.36041939711664484</v>
      </c>
      <c r="BL77" s="23">
        <v>0.45085190039318479</v>
      </c>
      <c r="BP77" s="23">
        <v>0.61947791164658639</v>
      </c>
      <c r="BQ77" s="23">
        <v>0.48560817084493962</v>
      </c>
      <c r="BR77" s="23">
        <v>0.69952805453592026</v>
      </c>
      <c r="BS77" s="23">
        <v>0.59223300970873782</v>
      </c>
      <c r="BT77" s="23">
        <v>0.61963190184049077</v>
      </c>
      <c r="BU77" s="23">
        <v>0.11715481171548117</v>
      </c>
      <c r="BY77" s="23">
        <v>0.52431791221826807</v>
      </c>
      <c r="BZ77" s="23">
        <v>0.66844207723035953</v>
      </c>
      <c r="CA77" s="23">
        <v>0.64761904761904765</v>
      </c>
      <c r="CB77" s="23">
        <v>0.65751211631663975</v>
      </c>
      <c r="CC77" s="23">
        <v>0.6328125</v>
      </c>
      <c r="CD77" s="23">
        <v>0.56721311475409841</v>
      </c>
      <c r="CI77" s="23">
        <v>4.1221374045801527E-2</v>
      </c>
      <c r="CJ77" s="23">
        <v>0.21587301587301588</v>
      </c>
      <c r="CK77" s="23">
        <v>0.26691729323308272</v>
      </c>
      <c r="CL77" s="23">
        <v>0.42857142857142855</v>
      </c>
      <c r="CM77" s="23">
        <v>0.3925233644859813</v>
      </c>
      <c r="CN77" s="23">
        <v>0.33742331288343558</v>
      </c>
    </row>
    <row r="78" spans="3:92" x14ac:dyDescent="0.25">
      <c r="C78" s="21">
        <v>38.159371492704828</v>
      </c>
      <c r="D78" s="21">
        <v>47.675804529201429</v>
      </c>
      <c r="E78" s="21">
        <v>57.017543859649123</v>
      </c>
      <c r="F78" s="21">
        <v>67.328918322295806</v>
      </c>
      <c r="G78" s="21">
        <v>20.860495436766623</v>
      </c>
      <c r="H78" s="21">
        <v>5.8394160583941606</v>
      </c>
      <c r="K78" s="23">
        <v>0</v>
      </c>
      <c r="L78" s="23">
        <v>3.7267080745341614</v>
      </c>
      <c r="M78" s="23">
        <v>9.8837209302325579</v>
      </c>
      <c r="N78" s="23">
        <v>11.76470588235294</v>
      </c>
      <c r="O78" s="23">
        <v>0</v>
      </c>
      <c r="P78" s="23">
        <v>18.068535825545169</v>
      </c>
      <c r="Q78" s="23">
        <v>23.853211009174313</v>
      </c>
      <c r="R78" s="23">
        <v>25.806451612903224</v>
      </c>
      <c r="V78" s="23">
        <v>0.2026</v>
      </c>
      <c r="W78" s="23">
        <v>0.22320000000000001</v>
      </c>
      <c r="X78" s="23">
        <v>0.38700000000000001</v>
      </c>
      <c r="Y78" s="23">
        <v>0.11700000000000001</v>
      </c>
      <c r="Z78" s="23">
        <v>2.9600000000000001E-2</v>
      </c>
      <c r="AA78" s="23">
        <v>4.0599999999999997E-2</v>
      </c>
      <c r="AE78" s="23">
        <v>3.7037037037037035E-2</v>
      </c>
      <c r="AF78" s="23">
        <v>6.7938021454112041E-2</v>
      </c>
      <c r="AG78" s="23">
        <v>5.701754385964912E-2</v>
      </c>
      <c r="AH78" s="23">
        <v>5.0772626931567331E-2</v>
      </c>
      <c r="AI78" s="23">
        <v>1.955671447196871E-2</v>
      </c>
      <c r="AJ78" s="23">
        <v>0</v>
      </c>
      <c r="AO78" s="23">
        <v>1.5312131919905771E-2</v>
      </c>
      <c r="AP78" s="23">
        <v>4.1223404255319146E-2</v>
      </c>
      <c r="AQ78" s="23">
        <v>7.4866310160427801E-2</v>
      </c>
      <c r="AR78" s="23">
        <v>8.4415584415584416E-2</v>
      </c>
      <c r="AS78" s="23">
        <v>0.10578842315369262</v>
      </c>
      <c r="AT78" s="23">
        <v>0.10377358490566038</v>
      </c>
      <c r="AU78" s="23">
        <v>6.2896405919661738E-2</v>
      </c>
      <c r="AV78" s="23">
        <v>203</v>
      </c>
      <c r="AZ78" s="23">
        <v>0.7432432432432432</v>
      </c>
      <c r="BA78" s="23">
        <v>0.73684210526315785</v>
      </c>
      <c r="BB78" s="23">
        <v>0.7466666666666667</v>
      </c>
      <c r="BC78" s="23">
        <v>0.71951219512195119</v>
      </c>
      <c r="BD78" s="23">
        <v>0.68421052631578949</v>
      </c>
      <c r="BE78" s="23">
        <v>1</v>
      </c>
      <c r="BF78" s="23">
        <v>0.7347560975609756</v>
      </c>
      <c r="BI78" s="23">
        <v>8.4070796460176997E-2</v>
      </c>
      <c r="BJ78" s="23">
        <v>0.12831858407079647</v>
      </c>
      <c r="BK78" s="23">
        <v>0.33775811209439527</v>
      </c>
      <c r="BL78" s="23">
        <v>0.44985250737463128</v>
      </c>
      <c r="BP78" s="23">
        <v>0.61500493583415594</v>
      </c>
      <c r="BQ78" s="23">
        <v>0.52777777777777779</v>
      </c>
      <c r="BR78" s="23">
        <v>0.71266149870801032</v>
      </c>
      <c r="BS78" s="23">
        <v>0.59316239316239316</v>
      </c>
      <c r="BT78" s="23">
        <v>0.67567567567567566</v>
      </c>
      <c r="BU78" s="23">
        <v>0.17241379310344829</v>
      </c>
      <c r="BY78" s="23">
        <v>0.53356890459363959</v>
      </c>
      <c r="BZ78" s="23">
        <v>0.67021276595744683</v>
      </c>
      <c r="CA78" s="23">
        <v>0.74064171122994649</v>
      </c>
      <c r="CB78" s="23">
        <v>0.62824675324675328</v>
      </c>
      <c r="CC78" s="23">
        <v>0.63273453093812371</v>
      </c>
      <c r="CD78" s="23">
        <v>0.62893081761006286</v>
      </c>
      <c r="CI78" s="23">
        <v>3.3639143730886847E-2</v>
      </c>
      <c r="CJ78" s="23">
        <v>0.18518518518518517</v>
      </c>
      <c r="CK78" s="23">
        <v>0.30514705882352944</v>
      </c>
      <c r="CL78" s="23">
        <v>0.35797665369649806</v>
      </c>
      <c r="CM78" s="23">
        <v>0.40291262135922329</v>
      </c>
      <c r="CN78" s="23">
        <v>0.30061349693251532</v>
      </c>
    </row>
    <row r="79" spans="3:92" x14ac:dyDescent="0.25">
      <c r="C79" s="21">
        <v>38.202247191011239</v>
      </c>
      <c r="D79" s="21">
        <v>56.422569027611047</v>
      </c>
      <c r="E79" s="21">
        <v>66.666666666666671</v>
      </c>
      <c r="F79" s="21">
        <v>69.306930693069305</v>
      </c>
      <c r="G79" s="21">
        <v>24.804177545691907</v>
      </c>
      <c r="H79" s="21">
        <v>8.7336244541484724</v>
      </c>
      <c r="K79" s="23">
        <v>0</v>
      </c>
      <c r="L79" s="23">
        <v>6.5359477124183014</v>
      </c>
      <c r="M79" s="23">
        <v>8.4487534626038787</v>
      </c>
      <c r="N79" s="23">
        <v>14.545454545454545</v>
      </c>
      <c r="O79" s="23">
        <v>0.24752475247524752</v>
      </c>
      <c r="P79" s="23">
        <v>21.913580246913579</v>
      </c>
      <c r="Q79" s="23">
        <v>23.846153846153847</v>
      </c>
      <c r="R79" s="23">
        <v>23.52941176470588</v>
      </c>
      <c r="V79" s="23">
        <v>0.19800000000000001</v>
      </c>
      <c r="W79" s="23">
        <v>0.2258</v>
      </c>
      <c r="X79" s="23">
        <v>0.38379999999999997</v>
      </c>
      <c r="Y79" s="23">
        <v>0.11799999999999999</v>
      </c>
      <c r="Z79" s="23">
        <v>2.9600000000000001E-2</v>
      </c>
      <c r="AA79" s="23">
        <v>4.48E-2</v>
      </c>
      <c r="AE79" s="23">
        <v>2.5842696629213482E-2</v>
      </c>
      <c r="AF79" s="23">
        <v>6.0024009603841535E-2</v>
      </c>
      <c r="AG79" s="23">
        <v>8.0874316939890709E-2</v>
      </c>
      <c r="AH79" s="23">
        <v>5.1705170517051702E-2</v>
      </c>
      <c r="AI79" s="23">
        <v>3.7859007832898174E-2</v>
      </c>
      <c r="AJ79" s="23">
        <v>1.455604075691412E-3</v>
      </c>
      <c r="AO79" s="23">
        <v>1.0514018691588784E-2</v>
      </c>
      <c r="AP79" s="23">
        <v>5.1792828685258967E-2</v>
      </c>
      <c r="AQ79" s="23">
        <v>7.307171853856563E-2</v>
      </c>
      <c r="AR79" s="23">
        <v>9.1338582677165353E-2</v>
      </c>
      <c r="AS79" s="23">
        <v>7.8674948240165632E-2</v>
      </c>
      <c r="AT79" s="23">
        <v>9.375E-2</v>
      </c>
      <c r="AU79" s="23">
        <v>6.0221870047543584E-2</v>
      </c>
      <c r="AV79" s="23">
        <v>224</v>
      </c>
      <c r="AZ79" s="23">
        <v>0.68965517241379315</v>
      </c>
      <c r="BA79" s="23">
        <v>0.7831325301204819</v>
      </c>
      <c r="BB79" s="23">
        <v>0.76041666666666663</v>
      </c>
      <c r="BC79" s="23">
        <v>0.69230769230769229</v>
      </c>
      <c r="BD79" s="23">
        <v>0.70731707317073167</v>
      </c>
      <c r="BE79" s="23">
        <v>0.33333333333333331</v>
      </c>
      <c r="BF79" s="23">
        <v>0.72651933701657456</v>
      </c>
      <c r="BI79" s="23">
        <v>9.8296199213630406E-2</v>
      </c>
      <c r="BJ79" s="23">
        <v>8.2568807339449546E-2</v>
      </c>
      <c r="BK79" s="23">
        <v>0.33813892529488859</v>
      </c>
      <c r="BL79" s="23">
        <v>0.48099606815203144</v>
      </c>
      <c r="BP79" s="23">
        <v>0.59191919191919196</v>
      </c>
      <c r="BQ79" s="23">
        <v>0.48804251550044286</v>
      </c>
      <c r="BR79" s="23">
        <v>0.72068785825951021</v>
      </c>
      <c r="BS79" s="23">
        <v>0.60169491525423724</v>
      </c>
      <c r="BT79" s="23">
        <v>0.60810810810810811</v>
      </c>
      <c r="BU79" s="23">
        <v>0.16071428571428573</v>
      </c>
      <c r="BY79" s="23">
        <v>0.52920560747663548</v>
      </c>
      <c r="BZ79" s="23">
        <v>0.69189907038512621</v>
      </c>
      <c r="CA79" s="23">
        <v>0.6792963464140731</v>
      </c>
      <c r="CB79" s="23">
        <v>0.64409448818897641</v>
      </c>
      <c r="CC79" s="23">
        <v>0.6045548654244306</v>
      </c>
      <c r="CD79" s="23">
        <v>0.63124999999999998</v>
      </c>
      <c r="CI79" s="23">
        <v>3.129657228017884E-2</v>
      </c>
      <c r="CJ79" s="23">
        <v>0.18296529968454259</v>
      </c>
      <c r="CK79" s="23">
        <v>0.32129963898916969</v>
      </c>
      <c r="CL79" s="23">
        <v>0.39004149377593361</v>
      </c>
      <c r="CM79" s="23">
        <v>0.33653846153846156</v>
      </c>
      <c r="CN79" s="23">
        <v>0.3202614379084967</v>
      </c>
    </row>
    <row r="80" spans="3:92" x14ac:dyDescent="0.25">
      <c r="C80" s="21">
        <v>37.037037037037038</v>
      </c>
      <c r="D80" s="21">
        <v>53.763440860215056</v>
      </c>
      <c r="E80" s="21">
        <v>48.140043763676147</v>
      </c>
      <c r="F80" s="21">
        <v>59.405940594059409</v>
      </c>
      <c r="G80" s="21">
        <v>23.468057366362451</v>
      </c>
      <c r="H80" s="21">
        <v>1.466275659824047</v>
      </c>
      <c r="K80" s="23">
        <v>0</v>
      </c>
      <c r="L80" s="23">
        <v>4.666666666666667</v>
      </c>
      <c r="M80" s="23">
        <v>10.735294117647058</v>
      </c>
      <c r="N80" s="23">
        <v>12.698412698412698</v>
      </c>
      <c r="O80" s="23">
        <v>0</v>
      </c>
      <c r="P80" s="23">
        <v>22.714681440443211</v>
      </c>
      <c r="Q80" s="23">
        <v>23.076923076923077</v>
      </c>
      <c r="R80" s="23">
        <v>22.222222222222221</v>
      </c>
      <c r="V80" s="23">
        <v>0.2054</v>
      </c>
      <c r="W80" s="23">
        <v>0.22</v>
      </c>
      <c r="X80" s="23">
        <v>0.37719999999999998</v>
      </c>
      <c r="Y80" s="23">
        <v>0.125</v>
      </c>
      <c r="Z80" s="23">
        <v>2.8400000000000002E-2</v>
      </c>
      <c r="AA80" s="23">
        <v>4.3999999999999997E-2</v>
      </c>
      <c r="AE80" s="23">
        <v>3.5914702581369251E-2</v>
      </c>
      <c r="AF80" s="23">
        <v>7.0489844683393074E-2</v>
      </c>
      <c r="AG80" s="23">
        <v>7.2210065645514229E-2</v>
      </c>
      <c r="AH80" s="23">
        <v>4.9504950495049507E-2</v>
      </c>
      <c r="AI80" s="23">
        <v>2.0860495436766623E-2</v>
      </c>
      <c r="AJ80" s="23">
        <v>2.9325513196480938E-3</v>
      </c>
      <c r="AO80" s="23">
        <v>1.2941176470588235E-2</v>
      </c>
      <c r="AP80" s="23">
        <v>5.1351351351351354E-2</v>
      </c>
      <c r="AQ80" s="23">
        <v>9.2413793103448272E-2</v>
      </c>
      <c r="AR80" s="23">
        <v>8.5803432137285487E-2</v>
      </c>
      <c r="AS80" s="23">
        <v>9.2184368737474945E-2</v>
      </c>
      <c r="AT80" s="23">
        <v>0.12751677852348994</v>
      </c>
      <c r="AU80" s="23">
        <v>6.7945643485211829E-2</v>
      </c>
      <c r="AV80" s="23">
        <v>220</v>
      </c>
      <c r="AZ80" s="23">
        <v>0.63636363636363635</v>
      </c>
      <c r="BA80" s="23">
        <v>0.77777777777777779</v>
      </c>
      <c r="BB80" s="23">
        <v>0.81</v>
      </c>
      <c r="BC80" s="23">
        <v>0.67441860465116277</v>
      </c>
      <c r="BD80" s="23">
        <v>0.66666666666666663</v>
      </c>
      <c r="BE80" s="23">
        <v>0.83333333333333337</v>
      </c>
      <c r="BF80" s="23">
        <v>0.73118279569892475</v>
      </c>
      <c r="BI80" s="23">
        <v>9.0556274256144889E-2</v>
      </c>
      <c r="BJ80" s="23">
        <v>7.5032341526520052E-2</v>
      </c>
      <c r="BK80" s="23">
        <v>0.32858990944372574</v>
      </c>
      <c r="BL80" s="23">
        <v>0.50582147477360928</v>
      </c>
      <c r="BP80" s="23">
        <v>0.62804284323271664</v>
      </c>
      <c r="BQ80" s="23">
        <v>0.50272727272727269</v>
      </c>
      <c r="BR80" s="23">
        <v>0.71049840933191943</v>
      </c>
      <c r="BS80" s="23">
        <v>0.62719999999999998</v>
      </c>
      <c r="BT80" s="23">
        <v>0.6619718309859155</v>
      </c>
      <c r="BU80" s="23">
        <v>0.17727272727272728</v>
      </c>
      <c r="BY80" s="23">
        <v>0.50117647058823533</v>
      </c>
      <c r="BZ80" s="23">
        <v>0.7189189189189189</v>
      </c>
      <c r="CA80" s="23">
        <v>0.70482758620689656</v>
      </c>
      <c r="CB80" s="23">
        <v>0.65522620904836193</v>
      </c>
      <c r="CC80" s="23">
        <v>0.6172344689378757</v>
      </c>
      <c r="CD80" s="23">
        <v>0.61073825503355705</v>
      </c>
      <c r="CI80" s="23">
        <v>3.2069970845481049E-2</v>
      </c>
      <c r="CJ80" s="23">
        <v>0.19934640522875818</v>
      </c>
      <c r="CK80" s="23">
        <v>0.33460076045627374</v>
      </c>
      <c r="CL80" s="23">
        <v>0.34745762711864409</v>
      </c>
      <c r="CM80" s="23">
        <v>0.33333333333333331</v>
      </c>
      <c r="CN80" s="23">
        <v>0.3724137931034483</v>
      </c>
    </row>
    <row r="81" spans="3:92" x14ac:dyDescent="0.25">
      <c r="C81" s="21">
        <v>33.670033670033668</v>
      </c>
      <c r="D81" s="21">
        <v>54.827175208581643</v>
      </c>
      <c r="E81" s="21">
        <v>70.021881838074393</v>
      </c>
      <c r="F81" s="21">
        <v>57.585825027685495</v>
      </c>
      <c r="G81" s="21">
        <v>26.109660574412533</v>
      </c>
      <c r="H81" s="21">
        <v>4.3668122270742362</v>
      </c>
      <c r="K81" s="23">
        <v>0</v>
      </c>
      <c r="L81" s="23">
        <v>9.6551724137931032</v>
      </c>
      <c r="M81" s="23">
        <v>9.3484419263456093</v>
      </c>
      <c r="N81" s="23">
        <v>11.76470588235294</v>
      </c>
      <c r="O81" s="23">
        <v>0.4728132387706856</v>
      </c>
      <c r="P81" s="23">
        <v>26.589595375722542</v>
      </c>
      <c r="Q81" s="23">
        <v>32.307692307692307</v>
      </c>
      <c r="R81" s="23">
        <v>13.333333333333334</v>
      </c>
      <c r="V81" s="23">
        <v>0.19839999999999999</v>
      </c>
      <c r="W81" s="23">
        <v>0.21740000000000001</v>
      </c>
      <c r="X81" s="23">
        <v>0.38140000000000002</v>
      </c>
      <c r="Y81" s="23">
        <v>0.1242</v>
      </c>
      <c r="Z81" s="23">
        <v>3.1600000000000003E-2</v>
      </c>
      <c r="AA81" s="23">
        <v>4.7E-2</v>
      </c>
      <c r="AE81" s="23">
        <v>3.1425364758698095E-2</v>
      </c>
      <c r="AF81" s="23">
        <v>6.9129916567342076E-2</v>
      </c>
      <c r="AG81" s="23">
        <v>7.9868708971553612E-2</v>
      </c>
      <c r="AH81" s="23">
        <v>6.6445182724252497E-2</v>
      </c>
      <c r="AI81" s="23">
        <v>1.6971279373368148E-2</v>
      </c>
      <c r="AJ81" s="23">
        <v>4.3668122270742356E-3</v>
      </c>
      <c r="AO81" s="23">
        <v>2.4618991793669401E-2</v>
      </c>
      <c r="AP81" s="23">
        <v>4.1388518024032039E-2</v>
      </c>
      <c r="AQ81" s="23">
        <v>8.9189189189189194E-2</v>
      </c>
      <c r="AR81" s="23">
        <v>8.1168831168831168E-2</v>
      </c>
      <c r="AS81" s="23">
        <v>9.8425196850393706E-2</v>
      </c>
      <c r="AT81" s="23">
        <v>0.13355048859934854</v>
      </c>
      <c r="AU81" s="23">
        <v>6.8645640074211506E-2</v>
      </c>
      <c r="AV81" s="23">
        <v>235</v>
      </c>
      <c r="AZ81" s="23">
        <v>0.77611940298507465</v>
      </c>
      <c r="BA81" s="23">
        <v>0.75257731958762886</v>
      </c>
      <c r="BB81" s="23">
        <v>0.76699029126213591</v>
      </c>
      <c r="BC81" s="23">
        <v>0.65853658536585369</v>
      </c>
      <c r="BD81" s="23">
        <v>0.76190476190476186</v>
      </c>
      <c r="BE81" s="23">
        <v>0.5</v>
      </c>
      <c r="BF81" s="23">
        <v>0.73298429319371727</v>
      </c>
      <c r="BI81" s="23">
        <v>7.6463560334528072E-2</v>
      </c>
      <c r="BJ81" s="23">
        <v>7.5268817204301078E-2</v>
      </c>
      <c r="BK81" s="23">
        <v>0.32258064516129031</v>
      </c>
      <c r="BL81" s="23">
        <v>0.52568697729988056</v>
      </c>
      <c r="BP81" s="23">
        <v>0.6098790322580645</v>
      </c>
      <c r="BQ81" s="23">
        <v>0.50689972401103955</v>
      </c>
      <c r="BR81" s="23">
        <v>0.72627163083377033</v>
      </c>
      <c r="BS81" s="23">
        <v>0.6409017713365539</v>
      </c>
      <c r="BT81" s="23">
        <v>0.620253164556962</v>
      </c>
      <c r="BU81" s="23">
        <v>0.20851063829787234</v>
      </c>
      <c r="BY81" s="23">
        <v>0.55216881594372802</v>
      </c>
      <c r="BZ81" s="23">
        <v>0.68357810413885178</v>
      </c>
      <c r="CA81" s="23">
        <v>0.72162162162162158</v>
      </c>
      <c r="CB81" s="23">
        <v>0.65422077922077926</v>
      </c>
      <c r="CC81" s="23">
        <v>0.62401574803149606</v>
      </c>
      <c r="CD81" s="23">
        <v>0.63517915309446249</v>
      </c>
      <c r="CI81" s="23">
        <v>4.7832585949177879E-2</v>
      </c>
      <c r="CJ81" s="23">
        <v>0.16319444444444445</v>
      </c>
      <c r="CK81" s="23">
        <v>0.33676975945017185</v>
      </c>
      <c r="CL81" s="23">
        <v>0.36734693877551022</v>
      </c>
      <c r="CM81" s="23">
        <v>0.36529680365296802</v>
      </c>
      <c r="CN81" s="23">
        <v>0.35714285714285715</v>
      </c>
    </row>
    <row r="82" spans="3:92" x14ac:dyDescent="0.25">
      <c r="C82" s="21">
        <v>45.964125560538115</v>
      </c>
      <c r="D82" s="21">
        <v>63.397129186602868</v>
      </c>
      <c r="E82" s="21">
        <v>59.080962800875277</v>
      </c>
      <c r="F82" s="21">
        <v>55.309734513274336</v>
      </c>
      <c r="G82" s="21">
        <v>26.07561929595828</v>
      </c>
      <c r="H82" s="21">
        <v>4.3668122270742362</v>
      </c>
      <c r="K82" s="23">
        <v>0</v>
      </c>
      <c r="L82" s="23">
        <v>4.1420118343195274</v>
      </c>
      <c r="M82" s="23">
        <v>12.444444444444445</v>
      </c>
      <c r="N82" s="23">
        <v>9.433962264150944</v>
      </c>
      <c r="O82" s="23">
        <v>0.23148148148148145</v>
      </c>
      <c r="P82" s="23">
        <v>19.090909090909093</v>
      </c>
      <c r="Q82" s="23">
        <v>27.500000000000004</v>
      </c>
      <c r="R82" s="23">
        <v>20.689655172413794</v>
      </c>
      <c r="V82" s="23">
        <v>0.1986</v>
      </c>
      <c r="W82" s="23">
        <v>0.22020000000000001</v>
      </c>
      <c r="X82" s="23">
        <v>0.379</v>
      </c>
      <c r="Y82" s="23">
        <v>0.1202</v>
      </c>
      <c r="Z82" s="23">
        <v>3.4200000000000001E-2</v>
      </c>
      <c r="AA82" s="23">
        <v>4.7800000000000002E-2</v>
      </c>
      <c r="AE82" s="23">
        <v>3.0269058295964126E-2</v>
      </c>
      <c r="AF82" s="23">
        <v>5.2631578947368418E-2</v>
      </c>
      <c r="AG82" s="23">
        <v>8.5339168490153175E-2</v>
      </c>
      <c r="AH82" s="23">
        <v>6.9690265486725661E-2</v>
      </c>
      <c r="AI82" s="23">
        <v>3.259452411994785E-2</v>
      </c>
      <c r="AJ82" s="23">
        <v>2.911208151382824E-3</v>
      </c>
      <c r="AO82" s="23">
        <v>1.6431924882629109E-2</v>
      </c>
      <c r="AP82" s="23">
        <v>5.905511811023622E-2</v>
      </c>
      <c r="AQ82" s="23">
        <v>8.1043956043956047E-2</v>
      </c>
      <c r="AR82" s="23">
        <v>7.3437500000000003E-2</v>
      </c>
      <c r="AS82" s="23">
        <v>8.9211618257261413E-2</v>
      </c>
      <c r="AT82" s="23">
        <v>0.125</v>
      </c>
      <c r="AU82" s="23">
        <v>6.5286624203821655E-2</v>
      </c>
      <c r="AV82" s="23">
        <v>239</v>
      </c>
      <c r="AZ82" s="23">
        <v>0.71014492753623193</v>
      </c>
      <c r="BA82" s="23">
        <v>0.78481012658227844</v>
      </c>
      <c r="BB82" s="23">
        <v>0.75510204081632648</v>
      </c>
      <c r="BC82" s="23">
        <v>0.71604938271604934</v>
      </c>
      <c r="BD82" s="23">
        <v>0.64864864864864868</v>
      </c>
      <c r="BE82" s="23">
        <v>1</v>
      </c>
      <c r="BF82" s="23">
        <v>0.73994638069705099</v>
      </c>
      <c r="BI82" s="23">
        <v>8.9333333333333334E-2</v>
      </c>
      <c r="BJ82" s="23">
        <v>9.4666666666666663E-2</v>
      </c>
      <c r="BK82" s="23">
        <v>0.308</v>
      </c>
      <c r="BL82" s="23">
        <v>0.50800000000000001</v>
      </c>
      <c r="BP82" s="23">
        <v>0.60725075528700911</v>
      </c>
      <c r="BQ82" s="23">
        <v>0.50590372388737515</v>
      </c>
      <c r="BR82" s="23">
        <v>0.72981530343007917</v>
      </c>
      <c r="BS82" s="23">
        <v>0.65058236272878534</v>
      </c>
      <c r="BT82" s="23">
        <v>0.60818713450292394</v>
      </c>
      <c r="BU82" s="23">
        <v>0.12133891213389121</v>
      </c>
      <c r="BY82" s="23">
        <v>0.5481220657276995</v>
      </c>
      <c r="BZ82" s="23">
        <v>0.70866141732283461</v>
      </c>
      <c r="CA82" s="23">
        <v>0.68681318681318682</v>
      </c>
      <c r="CB82" s="23">
        <v>0.67343750000000002</v>
      </c>
      <c r="CC82" s="23">
        <v>0.62240663900414939</v>
      </c>
      <c r="CD82" s="23">
        <v>0.64802631578947367</v>
      </c>
      <c r="CI82" s="23">
        <v>3.8863976083707022E-2</v>
      </c>
      <c r="CJ82" s="23">
        <v>0.21671826625386997</v>
      </c>
      <c r="CK82" s="23">
        <v>0.30514705882352944</v>
      </c>
      <c r="CL82" s="23">
        <v>0.34262948207171312</v>
      </c>
      <c r="CM82" s="23">
        <v>0.36073059360730592</v>
      </c>
      <c r="CN82" s="23">
        <v>0.38848920863309355</v>
      </c>
    </row>
    <row r="83" spans="3:92" x14ac:dyDescent="0.25">
      <c r="C83" s="21">
        <v>32.547699214365878</v>
      </c>
      <c r="D83" s="21">
        <v>40.767386091127101</v>
      </c>
      <c r="E83" s="21">
        <v>77.850877192982452</v>
      </c>
      <c r="F83" s="21">
        <v>64.977973568281939</v>
      </c>
      <c r="G83" s="21">
        <v>23.49869451697128</v>
      </c>
      <c r="H83" s="21">
        <v>4.3541364296081273</v>
      </c>
      <c r="K83" s="23">
        <v>0</v>
      </c>
      <c r="L83" s="23">
        <v>4.666666666666667</v>
      </c>
      <c r="M83" s="23">
        <v>12.076583210603829</v>
      </c>
      <c r="N83" s="23">
        <v>13.725490196078432</v>
      </c>
      <c r="O83" s="23">
        <v>0</v>
      </c>
      <c r="P83" s="23">
        <v>20.555555555555554</v>
      </c>
      <c r="Q83" s="23">
        <v>20.149253731343283</v>
      </c>
      <c r="R83" s="23">
        <v>19.298245614035086</v>
      </c>
      <c r="V83" s="23">
        <v>0.19839999999999999</v>
      </c>
      <c r="W83" s="23">
        <v>0.2162</v>
      </c>
      <c r="X83" s="23">
        <v>0.38640000000000002</v>
      </c>
      <c r="Y83" s="23">
        <v>0.1236</v>
      </c>
      <c r="Z83" s="23">
        <v>2.9399999999999999E-2</v>
      </c>
      <c r="AA83" s="23">
        <v>4.5999999999999999E-2</v>
      </c>
      <c r="AE83" s="23">
        <v>4.4893378226711557E-2</v>
      </c>
      <c r="AF83" s="23">
        <v>7.0743405275779381E-2</v>
      </c>
      <c r="AG83" s="23">
        <v>6.3596491228070179E-2</v>
      </c>
      <c r="AH83" s="23">
        <v>5.8370044052863439E-2</v>
      </c>
      <c r="AI83" s="23">
        <v>2.3498694516971279E-2</v>
      </c>
      <c r="AJ83" s="23">
        <v>2.9027576197387518E-3</v>
      </c>
      <c r="AO83" s="23">
        <v>1.8979833926453145E-2</v>
      </c>
      <c r="AP83" s="23">
        <v>4.5515394912985271E-2</v>
      </c>
      <c r="AQ83" s="23">
        <v>6.9986541049798109E-2</v>
      </c>
      <c r="AR83" s="23">
        <v>7.131782945736434E-2</v>
      </c>
      <c r="AS83" s="23">
        <v>9.2929292929292931E-2</v>
      </c>
      <c r="AT83" s="23">
        <v>9.5081967213114751E-2</v>
      </c>
      <c r="AU83" s="23">
        <v>5.9025939650608789E-2</v>
      </c>
      <c r="AV83" s="23">
        <v>230</v>
      </c>
      <c r="AZ83" s="23">
        <v>0.75641025641025639</v>
      </c>
      <c r="BA83" s="23">
        <v>0.79729729729729726</v>
      </c>
      <c r="BB83" s="23">
        <v>0.73809523809523814</v>
      </c>
      <c r="BC83" s="23">
        <v>0.7415730337078652</v>
      </c>
      <c r="BD83" s="23">
        <v>0.76923076923076927</v>
      </c>
      <c r="BE83" s="23">
        <v>0.55555555555555558</v>
      </c>
      <c r="BF83" s="23">
        <v>0.75277777777777777</v>
      </c>
      <c r="BI83" s="23">
        <v>0.10463576158940398</v>
      </c>
      <c r="BJ83" s="23">
        <v>0.10860927152317881</v>
      </c>
      <c r="BK83" s="23">
        <v>0.34834437086092718</v>
      </c>
      <c r="BL83" s="23">
        <v>0.43841059602649007</v>
      </c>
      <c r="BP83" s="23">
        <v>0.57560483870967738</v>
      </c>
      <c r="BQ83" s="23">
        <v>0.51063829787234039</v>
      </c>
      <c r="BR83" s="23">
        <v>0.73240165631469978</v>
      </c>
      <c r="BS83" s="23">
        <v>0.62621359223300976</v>
      </c>
      <c r="BT83" s="23">
        <v>0.59183673469387754</v>
      </c>
      <c r="BU83" s="23">
        <v>0.13043478260869565</v>
      </c>
      <c r="BY83" s="23">
        <v>0.55871886120996439</v>
      </c>
      <c r="BZ83" s="23">
        <v>0.67068273092369479</v>
      </c>
      <c r="CA83" s="23">
        <v>0.69448183041722744</v>
      </c>
      <c r="CB83" s="23">
        <v>0.67906976744186043</v>
      </c>
      <c r="CC83" s="23">
        <v>0.63030303030303025</v>
      </c>
      <c r="CD83" s="23">
        <v>0.66557377049180333</v>
      </c>
      <c r="CI83" s="23">
        <v>3.5114503816793895E-2</v>
      </c>
      <c r="CJ83" s="23">
        <v>0.18849840255591055</v>
      </c>
      <c r="CK83" s="23">
        <v>0.28214285714285714</v>
      </c>
      <c r="CL83" s="23">
        <v>0.34599156118143459</v>
      </c>
      <c r="CM83" s="23">
        <v>0.38862559241706163</v>
      </c>
      <c r="CN83" s="23">
        <v>0.28000000000000003</v>
      </c>
    </row>
    <row r="84" spans="3:92" x14ac:dyDescent="0.25">
      <c r="C84" s="21">
        <v>38.331454340473506</v>
      </c>
      <c r="D84" s="21">
        <v>69.295101553166063</v>
      </c>
      <c r="E84" s="21">
        <v>66.593886462882097</v>
      </c>
      <c r="F84" s="21">
        <v>64.017660044150105</v>
      </c>
      <c r="G84" s="21">
        <v>29.98696219035202</v>
      </c>
      <c r="H84" s="21">
        <v>8.7336244541484724</v>
      </c>
      <c r="K84" s="23">
        <v>0</v>
      </c>
      <c r="L84" s="23">
        <v>11.904761904761903</v>
      </c>
      <c r="M84" s="23">
        <v>8.0882352941176467</v>
      </c>
      <c r="N84" s="23">
        <v>12.5</v>
      </c>
      <c r="O84" s="23">
        <v>0.23809523809523811</v>
      </c>
      <c r="P84" s="23">
        <v>19.648093841642229</v>
      </c>
      <c r="Q84" s="23">
        <v>20.33898305084746</v>
      </c>
      <c r="R84" s="23">
        <v>26.47058823529412</v>
      </c>
      <c r="V84" s="23">
        <v>0.19719999999999999</v>
      </c>
      <c r="W84" s="23">
        <v>0.22359999999999999</v>
      </c>
      <c r="X84" s="23">
        <v>0.38080000000000003</v>
      </c>
      <c r="Y84" s="23">
        <v>0.1206</v>
      </c>
      <c r="Z84" s="23">
        <v>3.32E-2</v>
      </c>
      <c r="AA84" s="23">
        <v>4.4600000000000001E-2</v>
      </c>
      <c r="AE84" s="23">
        <v>3.7204058624577228E-2</v>
      </c>
      <c r="AF84" s="23">
        <v>6.5710872162485071E-2</v>
      </c>
      <c r="AG84" s="23">
        <v>6.9868995633187769E-2</v>
      </c>
      <c r="AH84" s="23">
        <v>5.518763796909492E-2</v>
      </c>
      <c r="AI84" s="23">
        <v>2.2164276401564539E-2</v>
      </c>
      <c r="AJ84" s="23">
        <v>5.822416302765648E-3</v>
      </c>
      <c r="AO84" s="23">
        <v>1.1834319526627219E-2</v>
      </c>
      <c r="AP84" s="23">
        <v>6.2583222370173108E-2</v>
      </c>
      <c r="AQ84" s="23">
        <v>8.4905660377358486E-2</v>
      </c>
      <c r="AR84" s="23">
        <v>8.7227414330218064E-2</v>
      </c>
      <c r="AS84" s="23">
        <v>9.1617933723196876E-2</v>
      </c>
      <c r="AT84" s="23">
        <v>9.7315436241610737E-2</v>
      </c>
      <c r="AU84" s="23">
        <v>6.6473226061725135E-2</v>
      </c>
      <c r="AV84" s="23">
        <v>223</v>
      </c>
      <c r="AZ84" s="23">
        <v>0.70491803278688525</v>
      </c>
      <c r="BA84" s="23">
        <v>0.810126582278481</v>
      </c>
      <c r="BB84" s="23">
        <v>0.72043010752688175</v>
      </c>
      <c r="BC84" s="23">
        <v>0.71951219512195119</v>
      </c>
      <c r="BD84" s="23">
        <v>0.57692307692307687</v>
      </c>
      <c r="BE84" s="23">
        <v>0.66666666666666663</v>
      </c>
      <c r="BF84" s="23">
        <v>0.72622478386167144</v>
      </c>
      <c r="BI84" s="23">
        <v>8.3333333333333329E-2</v>
      </c>
      <c r="BJ84" s="23">
        <v>0.11202185792349727</v>
      </c>
      <c r="BK84" s="23">
        <v>0.31147540983606559</v>
      </c>
      <c r="BL84" s="23">
        <v>0.49316939890710382</v>
      </c>
      <c r="BP84" s="23">
        <v>0.59939148073022308</v>
      </c>
      <c r="BQ84" s="23">
        <v>0.52504472271914138</v>
      </c>
      <c r="BR84" s="23">
        <v>0.72741596638655459</v>
      </c>
      <c r="BS84" s="23">
        <v>0.6500829187396352</v>
      </c>
      <c r="BT84" s="23">
        <v>0.60240963855421692</v>
      </c>
      <c r="BU84" s="23">
        <v>0.14798206278026907</v>
      </c>
      <c r="BY84" s="23">
        <v>0.57278106508875737</v>
      </c>
      <c r="BZ84" s="23">
        <v>0.69640479360852192</v>
      </c>
      <c r="CA84" s="23">
        <v>0.68598382749326148</v>
      </c>
      <c r="CB84" s="23">
        <v>0.69470404984423673</v>
      </c>
      <c r="CC84" s="23">
        <v>0.60623781676413258</v>
      </c>
      <c r="CD84" s="23">
        <v>0.64093959731543626</v>
      </c>
      <c r="CI84" s="23">
        <v>3.1390134529147982E-2</v>
      </c>
      <c r="CJ84" s="23">
        <v>0.21069182389937108</v>
      </c>
      <c r="CK84" s="23">
        <v>0.32720588235294118</v>
      </c>
      <c r="CL84" s="23">
        <v>0.34375</v>
      </c>
      <c r="CM84" s="23">
        <v>0.36444444444444446</v>
      </c>
      <c r="CN84" s="23">
        <v>0.30612244897959184</v>
      </c>
    </row>
    <row r="85" spans="3:92" x14ac:dyDescent="0.25">
      <c r="C85" s="21">
        <v>34.753363228699548</v>
      </c>
      <c r="D85" s="21">
        <v>50.299401197604787</v>
      </c>
      <c r="E85" s="21">
        <v>58.887677208287897</v>
      </c>
      <c r="F85" s="21">
        <v>55.187637969094922</v>
      </c>
      <c r="G85" s="21">
        <v>19.607843137254903</v>
      </c>
      <c r="H85" s="21">
        <v>2.9197080291970803</v>
      </c>
      <c r="K85" s="23">
        <v>0</v>
      </c>
      <c r="L85" s="23">
        <v>8.9820359281437128</v>
      </c>
      <c r="M85" s="23">
        <v>10.704225352112676</v>
      </c>
      <c r="N85" s="23">
        <v>17.647058823529413</v>
      </c>
      <c r="O85" s="23">
        <v>0</v>
      </c>
      <c r="P85" s="23">
        <v>22.324159021406729</v>
      </c>
      <c r="Q85" s="23">
        <v>28.90625</v>
      </c>
      <c r="R85" s="23">
        <v>18.367346938775512</v>
      </c>
      <c r="V85" s="23">
        <v>0.2</v>
      </c>
      <c r="W85" s="23">
        <v>0.21360000000000001</v>
      </c>
      <c r="X85" s="23">
        <v>0.3826</v>
      </c>
      <c r="Y85" s="23">
        <v>0.1226</v>
      </c>
      <c r="Z85" s="23">
        <v>3.0599999999999999E-2</v>
      </c>
      <c r="AA85" s="23">
        <v>5.0599999999999999E-2</v>
      </c>
      <c r="AE85" s="23">
        <v>4.820627802690583E-2</v>
      </c>
      <c r="AF85" s="23">
        <v>7.6646706586826346E-2</v>
      </c>
      <c r="AG85" s="23">
        <v>8.2878953107960743E-2</v>
      </c>
      <c r="AH85" s="23">
        <v>6.0706401766004413E-2</v>
      </c>
      <c r="AI85" s="23">
        <v>1.9607843137254902E-2</v>
      </c>
      <c r="AJ85" s="23">
        <v>0</v>
      </c>
      <c r="AO85" s="23">
        <v>2.1352313167259787E-2</v>
      </c>
      <c r="AP85" s="23">
        <v>4.878048780487805E-2</v>
      </c>
      <c r="AQ85" s="23">
        <v>7.9452054794520555E-2</v>
      </c>
      <c r="AR85" s="23">
        <v>7.1542130365659776E-2</v>
      </c>
      <c r="AS85" s="23">
        <v>0.11788617886178862</v>
      </c>
      <c r="AT85" s="23">
        <v>0.12063492063492064</v>
      </c>
      <c r="AU85" s="23">
        <v>6.7520683213237259E-2</v>
      </c>
      <c r="AV85" s="23">
        <v>253</v>
      </c>
      <c r="AZ85" s="23">
        <v>0.72527472527472525</v>
      </c>
      <c r="BA85" s="23">
        <v>0.74489795918367352</v>
      </c>
      <c r="BB85" s="23">
        <v>0.76842105263157889</v>
      </c>
      <c r="BC85" s="23">
        <v>0.78481012658227844</v>
      </c>
      <c r="BD85" s="23">
        <v>0.67741935483870963</v>
      </c>
      <c r="BE85" s="23">
        <v>1</v>
      </c>
      <c r="BF85" s="23">
        <v>0.75062972292191432</v>
      </c>
      <c r="BI85" s="23">
        <v>8.8560885608856083E-2</v>
      </c>
      <c r="BJ85" s="23">
        <v>0.1045510455104551</v>
      </c>
      <c r="BK85" s="23">
        <v>0.33087330873308735</v>
      </c>
      <c r="BL85" s="23">
        <v>0.47601476014760147</v>
      </c>
      <c r="BP85" s="23">
        <v>0.60599999999999998</v>
      </c>
      <c r="BQ85" s="23">
        <v>0.51029962546816476</v>
      </c>
      <c r="BR85" s="23">
        <v>0.72869837950862515</v>
      </c>
      <c r="BS85" s="23">
        <v>0.63132137030995106</v>
      </c>
      <c r="BT85" s="23">
        <v>0.65359477124183007</v>
      </c>
      <c r="BU85" s="23">
        <v>0.18181818181818182</v>
      </c>
      <c r="BY85" s="23">
        <v>0.53380782918149461</v>
      </c>
      <c r="BZ85" s="23">
        <v>0.7032520325203252</v>
      </c>
      <c r="CA85" s="23">
        <v>0.69726027397260271</v>
      </c>
      <c r="CB85" s="23">
        <v>0.66772655007949122</v>
      </c>
      <c r="CC85" s="23">
        <v>0.64634146341463417</v>
      </c>
      <c r="CD85" s="23">
        <v>0.66666666666666663</v>
      </c>
      <c r="CI85" s="23">
        <v>3.9156626506024098E-2</v>
      </c>
      <c r="CJ85" s="23">
        <v>0.2264808362369338</v>
      </c>
      <c r="CK85" s="23">
        <v>0.2981132075471698</v>
      </c>
      <c r="CL85" s="23">
        <v>0.34399999999999997</v>
      </c>
      <c r="CM85" s="23">
        <v>0.43062200956937802</v>
      </c>
      <c r="CN85" s="23">
        <v>0.3522012578616352</v>
      </c>
    </row>
    <row r="86" spans="3:92" x14ac:dyDescent="0.25">
      <c r="C86" s="21">
        <v>24.636058230683091</v>
      </c>
      <c r="D86" s="21">
        <v>54.958183990442052</v>
      </c>
      <c r="E86" s="21">
        <v>62.568605927552142</v>
      </c>
      <c r="F86" s="21">
        <v>53.038674033149171</v>
      </c>
      <c r="G86" s="21">
        <v>20.860495436766623</v>
      </c>
      <c r="H86" s="21">
        <v>2.9112081513828238</v>
      </c>
      <c r="K86" s="23">
        <v>0</v>
      </c>
      <c r="L86" s="23">
        <v>6</v>
      </c>
      <c r="M86" s="23">
        <v>10.794602698650674</v>
      </c>
      <c r="N86" s="23">
        <v>17.021276595744681</v>
      </c>
      <c r="O86" s="23">
        <v>0</v>
      </c>
      <c r="P86" s="23">
        <v>20.994475138121548</v>
      </c>
      <c r="Q86" s="23">
        <v>27.407407407407408</v>
      </c>
      <c r="R86" s="23">
        <v>19.35483870967742</v>
      </c>
      <c r="V86" s="23">
        <v>0.19939999999999999</v>
      </c>
      <c r="W86" s="23">
        <v>0.21920000000000001</v>
      </c>
      <c r="X86" s="23">
        <v>0.38100000000000001</v>
      </c>
      <c r="Y86" s="23">
        <v>0.1206</v>
      </c>
      <c r="Z86" s="23">
        <v>3.7199999999999997E-2</v>
      </c>
      <c r="AA86" s="23">
        <v>4.2599999999999999E-2</v>
      </c>
      <c r="AE86" s="23">
        <v>3.471444568868981E-2</v>
      </c>
      <c r="AF86" s="23">
        <v>6.6905615292712065E-2</v>
      </c>
      <c r="AG86" s="23">
        <v>5.4884742041712405E-2</v>
      </c>
      <c r="AH86" s="23">
        <v>6.7403314917127075E-2</v>
      </c>
      <c r="AI86" s="23">
        <v>1.8252933507170794E-2</v>
      </c>
      <c r="AJ86" s="23">
        <v>1.455604075691412E-3</v>
      </c>
      <c r="AO86" s="23">
        <v>1.6470588235294119E-2</v>
      </c>
      <c r="AP86" s="23">
        <v>5.6451612903225805E-2</v>
      </c>
      <c r="AQ86" s="23">
        <v>0.10039630118890357</v>
      </c>
      <c r="AR86" s="23">
        <v>9.1051805337519623E-2</v>
      </c>
      <c r="AS86" s="23">
        <v>0.11368015414258188</v>
      </c>
      <c r="AT86" s="23">
        <v>0.12367491166077739</v>
      </c>
      <c r="AU86" s="23">
        <v>7.4934036939313983E-2</v>
      </c>
      <c r="AV86" s="23">
        <v>213</v>
      </c>
      <c r="AZ86" s="23">
        <v>0.72972972972972971</v>
      </c>
      <c r="BA86" s="23">
        <v>0.69767441860465118</v>
      </c>
      <c r="BB86" s="23">
        <v>0.71739130434782605</v>
      </c>
      <c r="BC86" s="23">
        <v>0.72941176470588232</v>
      </c>
      <c r="BD86" s="23">
        <v>0.54838709677419351</v>
      </c>
      <c r="BE86" s="23">
        <v>0.375</v>
      </c>
      <c r="BF86" s="23">
        <v>0.69680851063829785</v>
      </c>
      <c r="BI86" s="23">
        <v>8.11965811965812E-2</v>
      </c>
      <c r="BJ86" s="23">
        <v>0.12393162393162394</v>
      </c>
      <c r="BK86" s="23">
        <v>0.31481481481481483</v>
      </c>
      <c r="BL86" s="23">
        <v>0.48005698005698005</v>
      </c>
      <c r="BP86" s="23">
        <v>0.61584754262788366</v>
      </c>
      <c r="BQ86" s="23">
        <v>0.52554744525547448</v>
      </c>
      <c r="BR86" s="23">
        <v>0.72073490813648289</v>
      </c>
      <c r="BS86" s="23">
        <v>0.63681592039800994</v>
      </c>
      <c r="BT86" s="23">
        <v>0.63978494623655913</v>
      </c>
      <c r="BU86" s="23">
        <v>0.17840375586854459</v>
      </c>
      <c r="BY86" s="23">
        <v>0.54235294117647059</v>
      </c>
      <c r="BZ86" s="23">
        <v>0.68279569892473113</v>
      </c>
      <c r="CA86" s="23">
        <v>0.70541611624834877</v>
      </c>
      <c r="CB86" s="23">
        <v>0.67503924646781788</v>
      </c>
      <c r="CC86" s="23">
        <v>0.62620423892100197</v>
      </c>
      <c r="CD86" s="23">
        <v>0.68551236749116606</v>
      </c>
      <c r="CI86" s="23">
        <v>3.4379671150971597E-2</v>
      </c>
      <c r="CJ86" s="23">
        <v>0.22330097087378642</v>
      </c>
      <c r="CK86" s="23">
        <v>0.36333333333333334</v>
      </c>
      <c r="CL86" s="23">
        <v>0.37130801687763715</v>
      </c>
      <c r="CM86" s="23">
        <v>0.3728813559322034</v>
      </c>
      <c r="CN86" s="23">
        <v>0.38805970149253732</v>
      </c>
    </row>
    <row r="87" spans="3:92" x14ac:dyDescent="0.25">
      <c r="C87" s="21">
        <v>43.721973094170401</v>
      </c>
      <c r="D87" s="21">
        <v>51.558752997601921</v>
      </c>
      <c r="E87" s="21">
        <v>67.907995618838996</v>
      </c>
      <c r="F87" s="21">
        <v>67.180616740088112</v>
      </c>
      <c r="G87" s="21">
        <v>33.942558746736296</v>
      </c>
      <c r="H87" s="21">
        <v>14.55604075691412</v>
      </c>
      <c r="K87" s="23">
        <v>0</v>
      </c>
      <c r="L87" s="23">
        <v>8</v>
      </c>
      <c r="M87" s="23">
        <v>13</v>
      </c>
      <c r="N87" s="23">
        <v>9.0909090909090917</v>
      </c>
      <c r="O87" s="23">
        <v>0</v>
      </c>
      <c r="P87" s="23">
        <v>23.29192546583851</v>
      </c>
      <c r="Q87" s="23">
        <v>21.98581560283688</v>
      </c>
      <c r="R87" s="23">
        <v>11.666666666666666</v>
      </c>
      <c r="V87" s="23">
        <v>0.20419999999999999</v>
      </c>
      <c r="W87" s="23">
        <v>0.21060000000000001</v>
      </c>
      <c r="X87" s="23">
        <v>0.37859999999999999</v>
      </c>
      <c r="Y87" s="23">
        <v>0.13120000000000001</v>
      </c>
      <c r="Z87" s="23">
        <v>2.98E-2</v>
      </c>
      <c r="AA87" s="23">
        <v>4.5600000000000002E-2</v>
      </c>
      <c r="AE87" s="23">
        <v>3.811659192825112E-2</v>
      </c>
      <c r="AF87" s="23">
        <v>6.235011990407674E-2</v>
      </c>
      <c r="AG87" s="23">
        <v>7.5575027382256299E-2</v>
      </c>
      <c r="AH87" s="23">
        <v>5.6167400881057268E-2</v>
      </c>
      <c r="AI87" s="23">
        <v>2.6109660574412531E-2</v>
      </c>
      <c r="AJ87" s="23">
        <v>2.911208151382824E-3</v>
      </c>
      <c r="AO87" s="23">
        <v>9.433962264150943E-3</v>
      </c>
      <c r="AP87" s="23">
        <v>6.0766182298546897E-2</v>
      </c>
      <c r="AQ87" s="23">
        <v>8.4699453551912565E-2</v>
      </c>
      <c r="AR87" s="23">
        <v>7.7544426494345717E-2</v>
      </c>
      <c r="AS87" s="23">
        <v>8.8176352705410826E-2</v>
      </c>
      <c r="AT87" s="23">
        <v>0.10810810810810811</v>
      </c>
      <c r="AU87" s="23">
        <v>6.3982937883231145E-2</v>
      </c>
      <c r="AV87" s="23">
        <v>228</v>
      </c>
      <c r="AZ87" s="23">
        <v>0.6987951807228916</v>
      </c>
      <c r="BA87" s="23">
        <v>0.74712643678160917</v>
      </c>
      <c r="BB87" s="23">
        <v>0.73737373737373735</v>
      </c>
      <c r="BC87" s="23">
        <v>0.77027027027027029</v>
      </c>
      <c r="BD87" s="23">
        <v>0.72727272727272729</v>
      </c>
      <c r="BE87" s="23">
        <v>0.77777777777777779</v>
      </c>
      <c r="BF87" s="23">
        <v>0.73796791443850263</v>
      </c>
      <c r="BI87" s="23">
        <v>9.3457943925233641E-2</v>
      </c>
      <c r="BJ87" s="23">
        <v>0.11348464619492657</v>
      </c>
      <c r="BK87" s="23">
        <v>0.33110814419225632</v>
      </c>
      <c r="BL87" s="23">
        <v>0.46194926568758343</v>
      </c>
      <c r="BP87" s="23">
        <v>0.63663075416258574</v>
      </c>
      <c r="BQ87" s="23">
        <v>0.49762583095916429</v>
      </c>
      <c r="BR87" s="23">
        <v>0.71896460644479665</v>
      </c>
      <c r="BS87" s="23">
        <v>0.60365853658536583</v>
      </c>
      <c r="BT87" s="23">
        <v>0.65771812080536918</v>
      </c>
      <c r="BU87" s="23">
        <v>0.16666666666666666</v>
      </c>
      <c r="BY87" s="23">
        <v>0.51061320754716977</v>
      </c>
      <c r="BZ87" s="23">
        <v>0.66974900924702774</v>
      </c>
      <c r="CA87" s="23">
        <v>0.70218579234972678</v>
      </c>
      <c r="CB87" s="23">
        <v>0.67851373182552499</v>
      </c>
      <c r="CC87" s="23">
        <v>0.6232464929859719</v>
      </c>
      <c r="CD87" s="23">
        <v>0.65540540540540537</v>
      </c>
      <c r="CI87" s="23">
        <v>2.3738872403560832E-2</v>
      </c>
      <c r="CJ87" s="23">
        <v>0.24683544303797469</v>
      </c>
      <c r="CK87" s="23">
        <v>0.33206106870229007</v>
      </c>
      <c r="CL87" s="23">
        <v>0.35</v>
      </c>
      <c r="CM87" s="23">
        <v>0.36936936936936937</v>
      </c>
      <c r="CN87" s="23">
        <v>0.3125</v>
      </c>
    </row>
    <row r="88" spans="3:92" x14ac:dyDescent="0.25">
      <c r="C88" s="21">
        <v>42.792792792792795</v>
      </c>
      <c r="D88" s="21">
        <v>62.200956937799042</v>
      </c>
      <c r="E88" s="21">
        <v>73.144104803493448</v>
      </c>
      <c r="F88" s="21">
        <v>59.536934950385884</v>
      </c>
      <c r="G88" s="21">
        <v>22.135416666666668</v>
      </c>
      <c r="H88" s="21">
        <v>7.2992700729927007</v>
      </c>
      <c r="K88" s="23">
        <v>0</v>
      </c>
      <c r="L88" s="23">
        <v>7.2463768115942031</v>
      </c>
      <c r="M88" s="23">
        <v>10.885341074020319</v>
      </c>
      <c r="N88" s="23">
        <v>6.8965517241379306</v>
      </c>
      <c r="O88" s="23">
        <v>0</v>
      </c>
      <c r="P88" s="23">
        <v>21.203438395415471</v>
      </c>
      <c r="Q88" s="23">
        <v>25.185185185185183</v>
      </c>
      <c r="R88" s="23">
        <v>28.846153846153843</v>
      </c>
      <c r="V88" s="23">
        <v>0.20039999999999999</v>
      </c>
      <c r="W88" s="23">
        <v>0.21640000000000001</v>
      </c>
      <c r="X88" s="23">
        <v>0.38019999999999998</v>
      </c>
      <c r="Y88" s="23">
        <v>0.1298</v>
      </c>
      <c r="Z88" s="23">
        <v>2.3800000000000002E-2</v>
      </c>
      <c r="AA88" s="23">
        <v>4.9399999999999999E-2</v>
      </c>
      <c r="AE88" s="23">
        <v>4.1666666666666664E-2</v>
      </c>
      <c r="AF88" s="23">
        <v>7.5358851674641153E-2</v>
      </c>
      <c r="AG88" s="23">
        <v>8.0786026200873357E-2</v>
      </c>
      <c r="AH88" s="23">
        <v>6.1742006615214992E-2</v>
      </c>
      <c r="AI88" s="23">
        <v>2.0833333333333332E-2</v>
      </c>
      <c r="AJ88" s="23">
        <v>1.4598540145985401E-3</v>
      </c>
      <c r="AO88" s="23">
        <v>1.78359096313912E-2</v>
      </c>
      <c r="AP88" s="23">
        <v>4.4058744993324434E-2</v>
      </c>
      <c r="AQ88" s="23">
        <v>5.9602649006622516E-2</v>
      </c>
      <c r="AR88" s="23">
        <v>9.2257001647446463E-2</v>
      </c>
      <c r="AS88" s="23">
        <v>9.9391480730223122E-2</v>
      </c>
      <c r="AT88" s="23">
        <v>0.12091503267973856</v>
      </c>
      <c r="AU88" s="23">
        <v>6.2649960010663822E-2</v>
      </c>
      <c r="AV88" s="23">
        <v>247</v>
      </c>
      <c r="AZ88" s="23">
        <v>0.65753424657534243</v>
      </c>
      <c r="BA88" s="23">
        <v>0.80769230769230771</v>
      </c>
      <c r="BB88" s="23">
        <v>0.79797979797979801</v>
      </c>
      <c r="BC88" s="23">
        <v>0.70833333333333337</v>
      </c>
      <c r="BD88" s="23">
        <v>0.78125</v>
      </c>
      <c r="BE88" s="23">
        <v>0.33333333333333331</v>
      </c>
      <c r="BF88" s="23">
        <v>0.74789915966386555</v>
      </c>
      <c r="BI88" s="23">
        <v>9.6030729833546741E-2</v>
      </c>
      <c r="BJ88" s="23">
        <v>9.4750320102432783E-2</v>
      </c>
      <c r="BK88" s="23">
        <v>0.34314980793854033</v>
      </c>
      <c r="BL88" s="23">
        <v>0.46606914212548017</v>
      </c>
      <c r="BP88" s="23">
        <v>0.61876247504990023</v>
      </c>
      <c r="BQ88" s="23">
        <v>0.49630314232902034</v>
      </c>
      <c r="BR88" s="23">
        <v>0.71436086270384014</v>
      </c>
      <c r="BS88" s="23">
        <v>0.63020030816640982</v>
      </c>
      <c r="BT88" s="23">
        <v>0.6470588235294118</v>
      </c>
      <c r="BU88" s="23">
        <v>0.17813765182186234</v>
      </c>
      <c r="BY88" s="23">
        <v>0.53032104637336508</v>
      </c>
      <c r="BZ88" s="23">
        <v>0.69959946595460609</v>
      </c>
      <c r="CA88" s="23">
        <v>0.67814569536423841</v>
      </c>
      <c r="CB88" s="23">
        <v>0.67874794069192756</v>
      </c>
      <c r="CC88" s="23">
        <v>0.62068965517241381</v>
      </c>
      <c r="CD88" s="23">
        <v>0.59150326797385622</v>
      </c>
      <c r="CI88" s="23">
        <v>3.6641221374045803E-2</v>
      </c>
      <c r="CJ88" s="23">
        <v>0.18153846153846154</v>
      </c>
      <c r="CK88" s="23">
        <v>0.24719101123595505</v>
      </c>
      <c r="CL88" s="23">
        <v>0.32758620689655171</v>
      </c>
      <c r="CM88" s="23">
        <v>0.33936651583710409</v>
      </c>
      <c r="CN88" s="23">
        <v>0.38</v>
      </c>
    </row>
    <row r="89" spans="3:92" x14ac:dyDescent="0.25">
      <c r="C89" s="21">
        <v>39.414414414414416</v>
      </c>
      <c r="D89" s="21">
        <v>52.694610778443113</v>
      </c>
      <c r="E89" s="21">
        <v>66.376496191512516</v>
      </c>
      <c r="F89" s="21">
        <v>60.5726872246696</v>
      </c>
      <c r="G89" s="21">
        <v>35.433070866141733</v>
      </c>
      <c r="H89" s="21">
        <v>5.8139534883720927</v>
      </c>
      <c r="K89" s="23">
        <v>0</v>
      </c>
      <c r="L89" s="23">
        <v>7.333333333333333</v>
      </c>
      <c r="M89" s="23">
        <v>10.20979020979021</v>
      </c>
      <c r="N89" s="23">
        <v>2.2727272727272729</v>
      </c>
      <c r="O89" s="23">
        <v>0</v>
      </c>
      <c r="P89" s="23">
        <v>15.384615384615385</v>
      </c>
      <c r="Q89" s="23">
        <v>23.364485981308412</v>
      </c>
      <c r="R89" s="23">
        <v>14.545454545454545</v>
      </c>
      <c r="V89" s="23">
        <v>0.1986</v>
      </c>
      <c r="W89" s="23">
        <v>0.21299999999999999</v>
      </c>
      <c r="X89" s="23">
        <v>0.3846</v>
      </c>
      <c r="Y89" s="23">
        <v>0.1246</v>
      </c>
      <c r="Z89" s="23">
        <v>3.2000000000000001E-2</v>
      </c>
      <c r="AA89" s="23">
        <v>4.7199999999999999E-2</v>
      </c>
      <c r="AE89" s="23">
        <v>2.4774774774774775E-2</v>
      </c>
      <c r="AF89" s="23">
        <v>8.7425149700598809E-2</v>
      </c>
      <c r="AG89" s="23">
        <v>7.9434167573449399E-2</v>
      </c>
      <c r="AH89" s="23">
        <v>5.6167400881057268E-2</v>
      </c>
      <c r="AI89" s="23">
        <v>1.7060367454068241E-2</v>
      </c>
      <c r="AJ89" s="23">
        <v>5.8139534883720929E-3</v>
      </c>
      <c r="AO89" s="23">
        <v>1.7605633802816902E-2</v>
      </c>
      <c r="AP89" s="23">
        <v>6.2585034013605448E-2</v>
      </c>
      <c r="AQ89" s="23">
        <v>7.307171853856563E-2</v>
      </c>
      <c r="AR89" s="23">
        <v>0.11514195583596215</v>
      </c>
      <c r="AS89" s="23">
        <v>0.10956175298804781</v>
      </c>
      <c r="AT89" s="23">
        <v>0.13915857605177995</v>
      </c>
      <c r="AU89" s="23">
        <v>7.5841951736939806E-2</v>
      </c>
      <c r="AV89" s="23">
        <v>236</v>
      </c>
      <c r="AZ89" s="23">
        <v>0.67741935483870963</v>
      </c>
      <c r="BA89" s="23">
        <v>0.82954545454545459</v>
      </c>
      <c r="BB89" s="23">
        <v>0.66666666666666663</v>
      </c>
      <c r="BC89" s="23">
        <v>0.76190476190476186</v>
      </c>
      <c r="BD89" s="23">
        <v>0.7931034482758621</v>
      </c>
      <c r="BE89" s="23">
        <v>0.55555555555555558</v>
      </c>
      <c r="BF89" s="23">
        <v>0.73731343283582085</v>
      </c>
      <c r="BI89" s="23">
        <v>0.10668380462724936</v>
      </c>
      <c r="BJ89" s="23">
        <v>0.10925449871465295</v>
      </c>
      <c r="BK89" s="23">
        <v>0.2467866323907455</v>
      </c>
      <c r="BL89" s="23">
        <v>0.53727506426735216</v>
      </c>
      <c r="BP89" s="23">
        <v>0.62537764350453173</v>
      </c>
      <c r="BQ89" s="23">
        <v>0.50985915492957745</v>
      </c>
      <c r="BR89" s="23">
        <v>0.72126885075403013</v>
      </c>
      <c r="BS89" s="23">
        <v>0.6404494382022472</v>
      </c>
      <c r="BT89" s="23">
        <v>0.66874999999999996</v>
      </c>
      <c r="BU89" s="23">
        <v>0.13983050847457626</v>
      </c>
      <c r="BY89" s="23">
        <v>0.54460093896713613</v>
      </c>
      <c r="BZ89" s="23">
        <v>0.68707482993197277</v>
      </c>
      <c r="CA89" s="23">
        <v>0.69824086603518265</v>
      </c>
      <c r="CB89" s="23">
        <v>0.694006309148265</v>
      </c>
      <c r="CC89" s="23">
        <v>0.62749003984063745</v>
      </c>
      <c r="CD89" s="23">
        <v>0.63430420711974111</v>
      </c>
      <c r="CI89" s="23">
        <v>3.7764350453172203E-2</v>
      </c>
      <c r="CJ89" s="23">
        <v>0.21452145214521451</v>
      </c>
      <c r="CK89" s="23">
        <v>0.26296296296296295</v>
      </c>
      <c r="CL89" s="23">
        <v>0.41921397379912662</v>
      </c>
      <c r="CM89" s="23">
        <v>0.39914163090128757</v>
      </c>
      <c r="CN89" s="23">
        <v>0.39072847682119205</v>
      </c>
    </row>
    <row r="90" spans="3:92" x14ac:dyDescent="0.25">
      <c r="C90" s="21">
        <v>39.370078740157481</v>
      </c>
      <c r="D90" s="21">
        <v>66.825775656324581</v>
      </c>
      <c r="E90" s="21">
        <v>64.480874316939889</v>
      </c>
      <c r="F90" s="21">
        <v>66.225165562913901</v>
      </c>
      <c r="G90" s="21">
        <v>24.771838331160364</v>
      </c>
      <c r="H90" s="21">
        <v>4.3795620437956204</v>
      </c>
      <c r="K90" s="23">
        <v>0</v>
      </c>
      <c r="L90" s="23">
        <v>5.755395683453238</v>
      </c>
      <c r="M90" s="23">
        <v>11.301859799713878</v>
      </c>
      <c r="N90" s="23">
        <v>13.333333333333334</v>
      </c>
      <c r="O90" s="23">
        <v>0</v>
      </c>
      <c r="P90" s="23">
        <v>20.478723404255319</v>
      </c>
      <c r="Q90" s="23">
        <v>27.777777777777779</v>
      </c>
      <c r="R90" s="23">
        <v>18.367346938775512</v>
      </c>
      <c r="V90" s="23">
        <v>0.19839999999999999</v>
      </c>
      <c r="W90" s="23">
        <v>0.21460000000000001</v>
      </c>
      <c r="X90" s="23">
        <v>0.38319999999999999</v>
      </c>
      <c r="Y90" s="23">
        <v>0.1222</v>
      </c>
      <c r="Z90" s="23">
        <v>3.1600000000000003E-2</v>
      </c>
      <c r="AA90" s="23">
        <v>0.05</v>
      </c>
      <c r="AE90" s="23">
        <v>4.1619797525309338E-2</v>
      </c>
      <c r="AF90" s="23">
        <v>7.2792362768496419E-2</v>
      </c>
      <c r="AG90" s="23">
        <v>8.1967213114754092E-2</v>
      </c>
      <c r="AH90" s="23">
        <v>6.9536423841059597E-2</v>
      </c>
      <c r="AI90" s="23">
        <v>1.6949152542372881E-2</v>
      </c>
      <c r="AJ90" s="23">
        <v>1.4598540145985401E-3</v>
      </c>
      <c r="AO90" s="23">
        <v>1.4218009478672985E-2</v>
      </c>
      <c r="AP90" s="23">
        <v>5.6953642384105961E-2</v>
      </c>
      <c r="AQ90" s="23">
        <v>6.0273972602739728E-2</v>
      </c>
      <c r="AR90" s="23">
        <v>9.9518459069020862E-2</v>
      </c>
      <c r="AS90" s="23">
        <v>8.1188118811881191E-2</v>
      </c>
      <c r="AT90" s="23">
        <v>0.12956810631229235</v>
      </c>
      <c r="AU90" s="23">
        <v>6.4129856306546038E-2</v>
      </c>
      <c r="AV90" s="23">
        <v>250</v>
      </c>
      <c r="AZ90" s="23">
        <v>0.82666666666666666</v>
      </c>
      <c r="BA90" s="23">
        <v>0.8</v>
      </c>
      <c r="BB90" s="23">
        <v>0.72727272727272729</v>
      </c>
      <c r="BC90" s="23">
        <v>0.74025974025974028</v>
      </c>
      <c r="BD90" s="23">
        <v>0.59259259259259256</v>
      </c>
      <c r="BE90" s="23">
        <v>0.375</v>
      </c>
      <c r="BF90" s="23">
        <v>0.752</v>
      </c>
      <c r="BI90" s="23">
        <v>9.727626459143969E-2</v>
      </c>
      <c r="BJ90" s="23">
        <v>8.8197146562905324E-2</v>
      </c>
      <c r="BK90" s="23">
        <v>0.38002594033722437</v>
      </c>
      <c r="BL90" s="23">
        <v>0.43450064850843062</v>
      </c>
      <c r="BP90" s="23">
        <v>0.59375</v>
      </c>
      <c r="BQ90" s="23">
        <v>0.4762348555452004</v>
      </c>
      <c r="BR90" s="23">
        <v>0.70615866388308979</v>
      </c>
      <c r="BS90" s="23">
        <v>0.60229132569558097</v>
      </c>
      <c r="BT90" s="23">
        <v>0.61392405063291144</v>
      </c>
      <c r="BU90" s="23">
        <v>0.112</v>
      </c>
      <c r="BY90" s="23">
        <v>0.53199052132701419</v>
      </c>
      <c r="BZ90" s="23">
        <v>0.66754966887417222</v>
      </c>
      <c r="CA90" s="23">
        <v>0.65068493150684936</v>
      </c>
      <c r="CB90" s="23">
        <v>0.6597110754414125</v>
      </c>
      <c r="CC90" s="23">
        <v>0.62574257425742574</v>
      </c>
      <c r="CD90" s="23">
        <v>0.57807308970099669</v>
      </c>
      <c r="CI90" s="23">
        <v>3.8284839203675342E-2</v>
      </c>
      <c r="CJ90" s="23">
        <v>0.20624999999999999</v>
      </c>
      <c r="CK90" s="23">
        <v>0.29389312977099236</v>
      </c>
      <c r="CL90" s="23">
        <v>0.42148760330578511</v>
      </c>
      <c r="CM90" s="23">
        <v>0.37264150943396224</v>
      </c>
      <c r="CN90" s="23">
        <v>0.34640522875816993</v>
      </c>
    </row>
    <row r="91" spans="3:92" x14ac:dyDescent="0.25">
      <c r="C91" s="21">
        <v>40.358744394618832</v>
      </c>
      <c r="D91" s="21">
        <v>51.49700598802395</v>
      </c>
      <c r="E91" s="21">
        <v>53.787047200878156</v>
      </c>
      <c r="F91" s="21">
        <v>69.613259668508292</v>
      </c>
      <c r="G91" s="21">
        <v>15.66579634464752</v>
      </c>
      <c r="H91" s="21">
        <v>5.7887120115774238</v>
      </c>
      <c r="K91" s="23">
        <v>0</v>
      </c>
      <c r="L91" s="23">
        <v>4.9689440993788816</v>
      </c>
      <c r="M91" s="23">
        <v>10.998552821997105</v>
      </c>
      <c r="N91" s="23">
        <v>11.111111111111111</v>
      </c>
      <c r="O91" s="23">
        <v>0</v>
      </c>
      <c r="P91" s="23">
        <v>18.461538461538463</v>
      </c>
      <c r="Q91" s="23">
        <v>20.909090909090907</v>
      </c>
      <c r="R91" s="23">
        <v>23.728813559322035</v>
      </c>
      <c r="V91" s="23">
        <v>0.20280000000000001</v>
      </c>
      <c r="W91" s="23">
        <v>0.224</v>
      </c>
      <c r="X91" s="23">
        <v>0.38679999999999998</v>
      </c>
      <c r="Y91" s="23">
        <v>0.115</v>
      </c>
      <c r="Z91" s="23">
        <v>3.04E-2</v>
      </c>
      <c r="AA91" s="23">
        <v>4.1000000000000002E-2</v>
      </c>
      <c r="AE91" s="23">
        <v>4.0358744394618833E-2</v>
      </c>
      <c r="AF91" s="23">
        <v>7.3053892215568864E-2</v>
      </c>
      <c r="AG91" s="23">
        <v>5.7080131723380903E-2</v>
      </c>
      <c r="AH91" s="23">
        <v>4.7513812154696133E-2</v>
      </c>
      <c r="AI91" s="23">
        <v>1.6971279373368148E-2</v>
      </c>
      <c r="AJ91" s="23">
        <v>0</v>
      </c>
      <c r="AO91" s="23">
        <v>1.5366430260047281E-2</v>
      </c>
      <c r="AP91" s="23">
        <v>3.6241610738255034E-2</v>
      </c>
      <c r="AQ91" s="23">
        <v>6.4000000000000001E-2</v>
      </c>
      <c r="AR91" s="23">
        <v>8.2125603864734303E-2</v>
      </c>
      <c r="AS91" s="23">
        <v>0.11752988047808766</v>
      </c>
      <c r="AT91" s="23">
        <v>0.11041009463722397</v>
      </c>
      <c r="AU91" s="23">
        <v>6.1623909018778102E-2</v>
      </c>
      <c r="AV91" s="23">
        <v>205</v>
      </c>
      <c r="AZ91" s="23">
        <v>0.76923076923076927</v>
      </c>
      <c r="BA91" s="23">
        <v>0.75308641975308643</v>
      </c>
      <c r="BB91" s="23">
        <v>0.74683544303797467</v>
      </c>
      <c r="BC91" s="23">
        <v>0.71250000000000002</v>
      </c>
      <c r="BD91" s="23">
        <v>0.65217391304347827</v>
      </c>
      <c r="BE91" s="23">
        <v>1</v>
      </c>
      <c r="BF91" s="23">
        <v>0.74127906976744184</v>
      </c>
      <c r="BI91" s="23">
        <v>8.5794655414908577E-2</v>
      </c>
      <c r="BJ91" s="23">
        <v>0.13220815752461323</v>
      </c>
      <c r="BK91" s="23">
        <v>0.32208157524613223</v>
      </c>
      <c r="BL91" s="23">
        <v>0.45991561181434598</v>
      </c>
      <c r="BP91" s="23">
        <v>0.61143984220907299</v>
      </c>
      <c r="BQ91" s="23">
        <v>0.53482142857142856</v>
      </c>
      <c r="BR91" s="23">
        <v>0.7228541882109617</v>
      </c>
      <c r="BS91" s="23">
        <v>0.56869565217391305</v>
      </c>
      <c r="BT91" s="23">
        <v>0.69078947368421051</v>
      </c>
      <c r="BU91" s="23">
        <v>0.17560975609756097</v>
      </c>
      <c r="BY91" s="23">
        <v>0.53191489361702127</v>
      </c>
      <c r="BZ91" s="23">
        <v>0.68590604026845636</v>
      </c>
      <c r="CA91" s="23">
        <v>0.72933333333333328</v>
      </c>
      <c r="CB91" s="23">
        <v>0.64734299516908211</v>
      </c>
      <c r="CC91" s="23">
        <v>0.64541832669322707</v>
      </c>
      <c r="CD91" s="23">
        <v>0.6151419558359621</v>
      </c>
      <c r="CI91" s="23">
        <v>3.3282904689863842E-2</v>
      </c>
      <c r="CJ91" s="23">
        <v>0.17770034843205576</v>
      </c>
      <c r="CK91" s="23">
        <v>0.30111524163568776</v>
      </c>
      <c r="CL91" s="23">
        <v>0.34765625</v>
      </c>
      <c r="CM91" s="23">
        <v>0.4251207729468599</v>
      </c>
      <c r="CN91" s="23">
        <v>0.31137724550898205</v>
      </c>
    </row>
    <row r="92" spans="3:92" x14ac:dyDescent="0.25">
      <c r="C92" s="21">
        <v>32.511210762331835</v>
      </c>
      <c r="D92" s="21">
        <v>52.505966587112169</v>
      </c>
      <c r="E92" s="21">
        <v>70.960698689956331</v>
      </c>
      <c r="F92" s="21">
        <v>69.230769230769226</v>
      </c>
      <c r="G92" s="21">
        <v>24.901703800786368</v>
      </c>
      <c r="H92" s="21">
        <v>8.8105726872246688</v>
      </c>
      <c r="K92" s="23">
        <v>0</v>
      </c>
      <c r="L92" s="23">
        <v>6.5359477124183014</v>
      </c>
      <c r="M92" s="23">
        <v>8.5048010973936901</v>
      </c>
      <c r="N92" s="23">
        <v>13.559322033898304</v>
      </c>
      <c r="O92" s="23">
        <v>0.24752475247524752</v>
      </c>
      <c r="P92" s="23">
        <v>21.913580246913579</v>
      </c>
      <c r="Q92" s="23">
        <v>27.34375</v>
      </c>
      <c r="R92" s="23">
        <v>26.47058823529412</v>
      </c>
      <c r="V92" s="23">
        <v>0.19800000000000001</v>
      </c>
      <c r="W92" s="23">
        <v>0.224</v>
      </c>
      <c r="X92" s="23">
        <v>0.38340000000000002</v>
      </c>
      <c r="Y92" s="23">
        <v>0.11940000000000001</v>
      </c>
      <c r="Z92" s="23">
        <v>0.03</v>
      </c>
      <c r="AA92" s="23">
        <v>4.5199999999999997E-2</v>
      </c>
      <c r="AE92" s="23">
        <v>2.5784753363228701E-2</v>
      </c>
      <c r="AF92" s="23">
        <v>6.4439140811455853E-2</v>
      </c>
      <c r="AG92" s="23">
        <v>7.5327510917030563E-2</v>
      </c>
      <c r="AH92" s="23">
        <v>5.1648351648351645E-2</v>
      </c>
      <c r="AI92" s="23">
        <v>4.1939711664482307E-2</v>
      </c>
      <c r="AJ92" s="23">
        <v>1.4684287812041115E-3</v>
      </c>
      <c r="AO92" s="23">
        <v>1.0477299185098952E-2</v>
      </c>
      <c r="AP92" s="23">
        <v>5.3050397877984087E-2</v>
      </c>
      <c r="AQ92" s="23">
        <v>7.3369565217391311E-2</v>
      </c>
      <c r="AR92" s="23">
        <v>8.8888888888888892E-2</v>
      </c>
      <c r="AS92" s="23">
        <v>7.628865979381444E-2</v>
      </c>
      <c r="AT92" s="23">
        <v>9.6875000000000003E-2</v>
      </c>
      <c r="AU92" s="23">
        <v>5.9989429175475686E-2</v>
      </c>
      <c r="AV92" s="23">
        <v>226</v>
      </c>
      <c r="AZ92" s="23">
        <v>0.69841269841269837</v>
      </c>
      <c r="BA92" s="23">
        <v>0.80769230769230771</v>
      </c>
      <c r="BB92" s="23">
        <v>0.75268817204301075</v>
      </c>
      <c r="BC92" s="23">
        <v>0.70731707317073167</v>
      </c>
      <c r="BD92" s="23">
        <v>0.70731707317073167</v>
      </c>
      <c r="BE92" s="23">
        <v>0.33333333333333331</v>
      </c>
      <c r="BF92" s="23">
        <v>0.73278236914600547</v>
      </c>
      <c r="BI92" s="23">
        <v>8.6007702182284984E-2</v>
      </c>
      <c r="BJ92" s="23">
        <v>8.2156611039794603E-2</v>
      </c>
      <c r="BK92" s="23">
        <v>0.34531450577663669</v>
      </c>
      <c r="BL92" s="23">
        <v>0.48652118100128372</v>
      </c>
      <c r="BP92" s="23">
        <v>0.59494949494949489</v>
      </c>
      <c r="BQ92" s="23">
        <v>0.50178571428571428</v>
      </c>
      <c r="BR92" s="23">
        <v>0.71726656233698483</v>
      </c>
      <c r="BS92" s="23">
        <v>0.61474036850921276</v>
      </c>
      <c r="BT92" s="23">
        <v>0.57999999999999996</v>
      </c>
      <c r="BU92" s="23">
        <v>0.15486725663716813</v>
      </c>
      <c r="BY92" s="23">
        <v>0.54132712456344589</v>
      </c>
      <c r="BZ92" s="23">
        <v>0.69230769230769229</v>
      </c>
      <c r="CA92" s="23">
        <v>0.68614130434782605</v>
      </c>
      <c r="CB92" s="23">
        <v>0.6333333333333333</v>
      </c>
      <c r="CC92" s="23">
        <v>0.61855670103092786</v>
      </c>
      <c r="CD92" s="23">
        <v>0.625</v>
      </c>
      <c r="CI92" s="23">
        <v>3.4795763993948563E-2</v>
      </c>
      <c r="CJ92" s="23">
        <v>0.17647058823529413</v>
      </c>
      <c r="CK92" s="23">
        <v>0.29136690647482016</v>
      </c>
      <c r="CL92" s="23">
        <v>0.40160642570281124</v>
      </c>
      <c r="CM92" s="23">
        <v>0.35499999999999998</v>
      </c>
      <c r="CN92" s="23">
        <v>0.32051282051282054</v>
      </c>
    </row>
    <row r="93" spans="3:92" x14ac:dyDescent="0.25">
      <c r="C93" s="21">
        <v>37.204058624577229</v>
      </c>
      <c r="D93" s="21">
        <v>55.15587529976019</v>
      </c>
      <c r="E93" s="21">
        <v>42.669584245076585</v>
      </c>
      <c r="F93" s="21">
        <v>64.835164835164832</v>
      </c>
      <c r="G93" s="21">
        <v>28.608582574772431</v>
      </c>
      <c r="H93" s="21">
        <v>1.4577259475218658</v>
      </c>
      <c r="K93" s="23">
        <v>0</v>
      </c>
      <c r="L93" s="23">
        <v>3.9473684210526314</v>
      </c>
      <c r="M93" s="23">
        <v>10.279001468428781</v>
      </c>
      <c r="N93" s="23">
        <v>14.285714285714285</v>
      </c>
      <c r="O93" s="23">
        <v>0</v>
      </c>
      <c r="P93" s="23">
        <v>20.760233918128655</v>
      </c>
      <c r="Q93" s="23">
        <v>20.422535211267608</v>
      </c>
      <c r="R93" s="23">
        <v>22.033898305084744</v>
      </c>
      <c r="V93" s="23">
        <v>0.20519999999999999</v>
      </c>
      <c r="W93" s="23">
        <v>0.21759999999999999</v>
      </c>
      <c r="X93" s="23">
        <v>0.38200000000000001</v>
      </c>
      <c r="Y93" s="23">
        <v>0.1232</v>
      </c>
      <c r="Z93" s="23">
        <v>2.8000000000000001E-2</v>
      </c>
      <c r="AA93" s="23">
        <v>4.3999999999999997E-2</v>
      </c>
      <c r="AE93" s="23">
        <v>3.7204058624577228E-2</v>
      </c>
      <c r="AF93" s="23">
        <v>7.1942446043165464E-2</v>
      </c>
      <c r="AG93" s="23">
        <v>7.2210065645514229E-2</v>
      </c>
      <c r="AH93" s="23">
        <v>4.9450549450549448E-2</v>
      </c>
      <c r="AI93" s="23">
        <v>1.950585175552666E-2</v>
      </c>
      <c r="AJ93" s="23">
        <v>1.4577259475218659E-3</v>
      </c>
      <c r="AO93" s="23">
        <v>1.1848341232227487E-2</v>
      </c>
      <c r="AP93" s="23">
        <v>4.5945945945945948E-2</v>
      </c>
      <c r="AQ93" s="23">
        <v>9.1780821917808217E-2</v>
      </c>
      <c r="AR93" s="23">
        <v>8.3850931677018639E-2</v>
      </c>
      <c r="AS93" s="23">
        <v>9.5141700404858295E-2</v>
      </c>
      <c r="AT93" s="23">
        <v>0.10927152317880795</v>
      </c>
      <c r="AU93" s="23">
        <v>6.5263718700053278E-2</v>
      </c>
      <c r="AV93" s="23">
        <v>220</v>
      </c>
      <c r="AZ93" s="23">
        <v>0.60344827586206895</v>
      </c>
      <c r="BA93" s="23">
        <v>0.76595744680851063</v>
      </c>
      <c r="BB93" s="23">
        <v>0.78947368421052633</v>
      </c>
      <c r="BC93" s="23">
        <v>0.69767441860465118</v>
      </c>
      <c r="BD93" s="23">
        <v>0.65217391304347827</v>
      </c>
      <c r="BE93" s="23">
        <v>0.8</v>
      </c>
      <c r="BF93" s="23">
        <v>0.7229916897506925</v>
      </c>
      <c r="BI93" s="23">
        <v>0.10368349249658936</v>
      </c>
      <c r="BJ93" s="23">
        <v>8.1855388813096869E-2</v>
      </c>
      <c r="BK93" s="23">
        <v>0.31241473396998637</v>
      </c>
      <c r="BL93" s="23">
        <v>0.50204638472032748</v>
      </c>
      <c r="BP93" s="23">
        <v>0.59064327485380119</v>
      </c>
      <c r="BQ93" s="23">
        <v>0.50183823529411764</v>
      </c>
      <c r="BR93" s="23">
        <v>0.70628272251308899</v>
      </c>
      <c r="BS93" s="23">
        <v>0.625</v>
      </c>
      <c r="BT93" s="23">
        <v>0.65714285714285714</v>
      </c>
      <c r="BU93" s="23">
        <v>0.18636363636363637</v>
      </c>
      <c r="BY93" s="23">
        <v>0.51184834123222744</v>
      </c>
      <c r="BZ93" s="23">
        <v>0.7</v>
      </c>
      <c r="CA93" s="23">
        <v>0.70273972602739732</v>
      </c>
      <c r="CB93" s="23">
        <v>0.65217391304347827</v>
      </c>
      <c r="CC93" s="23">
        <v>0.61133603238866396</v>
      </c>
      <c r="CD93" s="23">
        <v>0.61920529801324509</v>
      </c>
      <c r="CI93" s="23">
        <v>2.6470588235294117E-2</v>
      </c>
      <c r="CJ93" s="23">
        <v>0.19666666666666666</v>
      </c>
      <c r="CK93" s="23">
        <v>0.35408560311284049</v>
      </c>
      <c r="CL93" s="23">
        <v>0.35169491525423729</v>
      </c>
      <c r="CM93" s="23">
        <v>0.32608695652173914</v>
      </c>
      <c r="CN93" s="23">
        <v>0.3475177304964539</v>
      </c>
    </row>
    <row r="94" spans="3:92" x14ac:dyDescent="0.25">
      <c r="C94" s="21">
        <v>34.831460674157306</v>
      </c>
      <c r="D94" s="21">
        <v>54.696789536266351</v>
      </c>
      <c r="E94" s="21">
        <v>70.960698689956331</v>
      </c>
      <c r="F94" s="21">
        <v>55.309734513274336</v>
      </c>
      <c r="G94" s="21">
        <v>23.591087811271297</v>
      </c>
      <c r="H94" s="21">
        <v>2.9154518950437316</v>
      </c>
      <c r="K94" s="23">
        <v>0</v>
      </c>
      <c r="L94" s="23">
        <v>9.3333333333333339</v>
      </c>
      <c r="M94" s="23">
        <v>9.393063583815028</v>
      </c>
      <c r="N94" s="23">
        <v>8.1632653061224492</v>
      </c>
      <c r="O94" s="23">
        <v>0.49019607843137253</v>
      </c>
      <c r="P94" s="23">
        <v>27.397260273972602</v>
      </c>
      <c r="Q94" s="23">
        <v>30.303030303030305</v>
      </c>
      <c r="R94" s="23">
        <v>13.559322033898304</v>
      </c>
      <c r="V94" s="23">
        <v>0.19980000000000001</v>
      </c>
      <c r="W94" s="23">
        <v>0.215</v>
      </c>
      <c r="X94" s="23">
        <v>0.3836</v>
      </c>
      <c r="Y94" s="23">
        <v>0.126</v>
      </c>
      <c r="Z94" s="23">
        <v>3.0800000000000001E-2</v>
      </c>
      <c r="AA94" s="23">
        <v>4.48E-2</v>
      </c>
      <c r="AE94" s="23">
        <v>3.0337078651685393E-2</v>
      </c>
      <c r="AF94" s="23">
        <v>6.0642092746730082E-2</v>
      </c>
      <c r="AG94" s="23">
        <v>7.8602620087336247E-2</v>
      </c>
      <c r="AH94" s="23">
        <v>6.3053097345132744E-2</v>
      </c>
      <c r="AI94" s="23">
        <v>1.7038007863695939E-2</v>
      </c>
      <c r="AJ94" s="23">
        <v>5.8309037900874635E-3</v>
      </c>
      <c r="AO94" s="23">
        <v>2.3446658851113716E-2</v>
      </c>
      <c r="AP94" s="23">
        <v>4.1114058355437667E-2</v>
      </c>
      <c r="AQ94" s="23">
        <v>9.5945945945945951E-2</v>
      </c>
      <c r="AR94" s="23">
        <v>8.1168831168831168E-2</v>
      </c>
      <c r="AS94" s="23">
        <v>9.8814229249011856E-2</v>
      </c>
      <c r="AT94" s="23">
        <v>0.1396103896103896</v>
      </c>
      <c r="AU94" s="23">
        <v>7.0161503839025682E-2</v>
      </c>
      <c r="AV94" s="23">
        <v>224</v>
      </c>
      <c r="AZ94" s="23">
        <v>0.76388888888888884</v>
      </c>
      <c r="BA94" s="23">
        <v>0.7415730337078652</v>
      </c>
      <c r="BB94" s="23">
        <v>0.78846153846153844</v>
      </c>
      <c r="BC94" s="23">
        <v>0.65822784810126578</v>
      </c>
      <c r="BD94" s="23">
        <v>0.73913043478260865</v>
      </c>
      <c r="BE94" s="23">
        <v>0.53846153846153844</v>
      </c>
      <c r="BF94" s="23">
        <v>0.73421052631578942</v>
      </c>
      <c r="BI94" s="23">
        <v>6.9795427196149215E-2</v>
      </c>
      <c r="BJ94" s="23">
        <v>7.7015643802647415E-2</v>
      </c>
      <c r="BK94" s="23">
        <v>0.345367027677497</v>
      </c>
      <c r="BL94" s="23">
        <v>0.50782190132370641</v>
      </c>
      <c r="BP94" s="23">
        <v>0.61161161161161159</v>
      </c>
      <c r="BQ94" s="23">
        <v>0.5032558139534884</v>
      </c>
      <c r="BR94" s="23">
        <v>0.72575599582898853</v>
      </c>
      <c r="BS94" s="23">
        <v>0.63174603174603172</v>
      </c>
      <c r="BT94" s="23">
        <v>0.64935064935064934</v>
      </c>
      <c r="BU94" s="23">
        <v>0.1875</v>
      </c>
      <c r="BY94" s="23">
        <v>0.54396248534583824</v>
      </c>
      <c r="BZ94" s="23">
        <v>0.69893899204244037</v>
      </c>
      <c r="CA94" s="23">
        <v>0.7189189189189189</v>
      </c>
      <c r="CB94" s="23">
        <v>0.64935064935064934</v>
      </c>
      <c r="CC94" s="23">
        <v>0.62055335968379444</v>
      </c>
      <c r="CD94" s="23">
        <v>0.62987012987012991</v>
      </c>
      <c r="CI94" s="23">
        <v>4.954954954954955E-2</v>
      </c>
      <c r="CJ94" s="23">
        <v>0.17132867132867133</v>
      </c>
      <c r="CK94" s="23">
        <v>0.32989690721649484</v>
      </c>
      <c r="CL94" s="23">
        <v>0.35365853658536583</v>
      </c>
      <c r="CM94" s="23">
        <v>0.37155963302752293</v>
      </c>
      <c r="CN94" s="23">
        <v>0.38157894736842107</v>
      </c>
    </row>
    <row r="95" spans="3:92" x14ac:dyDescent="0.25">
      <c r="C95" s="21">
        <v>46.927374301675975</v>
      </c>
      <c r="D95" s="21">
        <v>59.952038369304553</v>
      </c>
      <c r="E95" s="21">
        <v>53.787047200878156</v>
      </c>
      <c r="F95" s="21">
        <v>56.415929203539825</v>
      </c>
      <c r="G95" s="21">
        <v>24.739583333333332</v>
      </c>
      <c r="H95" s="21">
        <v>5.8139534883720927</v>
      </c>
      <c r="K95" s="23">
        <v>0</v>
      </c>
      <c r="L95" s="23">
        <v>4.7619047619047619</v>
      </c>
      <c r="M95" s="23">
        <v>11.739130434782609</v>
      </c>
      <c r="N95" s="23">
        <v>12.5</v>
      </c>
      <c r="O95" s="23">
        <v>0.23419203747072601</v>
      </c>
      <c r="P95" s="23">
        <v>19.571865443425075</v>
      </c>
      <c r="Q95" s="23">
        <v>30.327868852459016</v>
      </c>
      <c r="R95" s="23">
        <v>20.33898305084746</v>
      </c>
      <c r="V95" s="23">
        <v>0.19539999999999999</v>
      </c>
      <c r="W95" s="23">
        <v>0.22339999999999999</v>
      </c>
      <c r="X95" s="23">
        <v>0.38</v>
      </c>
      <c r="Y95" s="23">
        <v>0.1198</v>
      </c>
      <c r="Z95" s="23">
        <v>3.3599999999999998E-2</v>
      </c>
      <c r="AA95" s="23">
        <v>4.7800000000000002E-2</v>
      </c>
      <c r="AE95" s="23">
        <v>2.9050279329608939E-2</v>
      </c>
      <c r="AF95" s="23">
        <v>5.8752997601918468E-2</v>
      </c>
      <c r="AG95" s="23">
        <v>8.3424807903402856E-2</v>
      </c>
      <c r="AH95" s="23">
        <v>6.8584070796460173E-2</v>
      </c>
      <c r="AI95" s="23">
        <v>3.125E-2</v>
      </c>
      <c r="AJ95" s="23">
        <v>2.9069767441860465E-3</v>
      </c>
      <c r="AO95" s="23">
        <v>1.7502917152858809E-2</v>
      </c>
      <c r="AP95" s="23">
        <v>5.5482166446499337E-2</v>
      </c>
      <c r="AQ95" s="23">
        <v>6.9958847736625515E-2</v>
      </c>
      <c r="AR95" s="23">
        <v>7.1207430340557279E-2</v>
      </c>
      <c r="AS95" s="23">
        <v>9.5435684647302899E-2</v>
      </c>
      <c r="AT95" s="23">
        <v>0.12140575079872204</v>
      </c>
      <c r="AU95" s="23">
        <v>6.2896405919661738E-2</v>
      </c>
      <c r="AV95" s="23">
        <v>239</v>
      </c>
      <c r="AZ95" s="23">
        <v>0.72058823529411764</v>
      </c>
      <c r="BA95" s="23">
        <v>0.80246913580246915</v>
      </c>
      <c r="BB95" s="23">
        <v>0.75</v>
      </c>
      <c r="BC95" s="23">
        <v>0.65822784810126578</v>
      </c>
      <c r="BD95" s="23">
        <v>0.69696969696969702</v>
      </c>
      <c r="BE95" s="23">
        <v>1</v>
      </c>
      <c r="BF95" s="23">
        <v>0.73783783783783785</v>
      </c>
      <c r="BI95" s="23">
        <v>8.7301587301587297E-2</v>
      </c>
      <c r="BJ95" s="23">
        <v>9.1269841269841265E-2</v>
      </c>
      <c r="BK95" s="23">
        <v>0.30026455026455029</v>
      </c>
      <c r="BL95" s="23">
        <v>0.52116402116402116</v>
      </c>
      <c r="BP95" s="23">
        <v>0.61719549641760496</v>
      </c>
      <c r="BQ95" s="23">
        <v>0.49597135183527308</v>
      </c>
      <c r="BR95" s="23">
        <v>0.72473684210526312</v>
      </c>
      <c r="BS95" s="23">
        <v>0.6527545909849749</v>
      </c>
      <c r="BT95" s="23">
        <v>0.5714285714285714</v>
      </c>
      <c r="BU95" s="23">
        <v>0.14644351464435146</v>
      </c>
      <c r="BY95" s="23">
        <v>0.53792298716452747</v>
      </c>
      <c r="BZ95" s="23">
        <v>0.69881109643328931</v>
      </c>
      <c r="CA95" s="23">
        <v>0.68861454046639237</v>
      </c>
      <c r="CB95" s="23">
        <v>0.66253869969040247</v>
      </c>
      <c r="CC95" s="23">
        <v>0.61825726141078841</v>
      </c>
      <c r="CD95" s="23">
        <v>0.63897763578274758</v>
      </c>
      <c r="CI95" s="23">
        <v>4.0238450074515646E-2</v>
      </c>
      <c r="CJ95" s="23">
        <v>0.19384615384615383</v>
      </c>
      <c r="CK95" s="23">
        <v>0.29657794676806082</v>
      </c>
      <c r="CL95" s="23">
        <v>0.32183908045977011</v>
      </c>
      <c r="CM95" s="23">
        <v>0.38073394495412843</v>
      </c>
      <c r="CN95" s="23">
        <v>0.35616438356164382</v>
      </c>
    </row>
    <row r="96" spans="3:92" x14ac:dyDescent="0.25">
      <c r="C96" s="21">
        <v>32.657657657657658</v>
      </c>
      <c r="D96" s="21">
        <v>35.842293906810035</v>
      </c>
      <c r="E96" s="21">
        <v>79.78142076502732</v>
      </c>
      <c r="F96" s="21">
        <v>60.706401766004412</v>
      </c>
      <c r="G96" s="21">
        <v>26.143790849673202</v>
      </c>
      <c r="H96" s="21">
        <v>4.3541364296081273</v>
      </c>
      <c r="K96" s="23">
        <v>0</v>
      </c>
      <c r="L96" s="23">
        <v>4.5751633986928102</v>
      </c>
      <c r="M96" s="23">
        <v>11.87683284457478</v>
      </c>
      <c r="N96" s="23">
        <v>13.793103448275861</v>
      </c>
      <c r="O96" s="23">
        <v>0</v>
      </c>
      <c r="P96" s="23">
        <v>19.886363636363637</v>
      </c>
      <c r="Q96" s="23">
        <v>19.696969696969695</v>
      </c>
      <c r="R96" s="23">
        <v>20</v>
      </c>
      <c r="V96" s="23">
        <v>0.2014</v>
      </c>
      <c r="W96" s="23">
        <v>0.216</v>
      </c>
      <c r="X96" s="23">
        <v>0.38400000000000001</v>
      </c>
      <c r="Y96" s="23">
        <v>0.123</v>
      </c>
      <c r="Z96" s="23">
        <v>2.9600000000000001E-2</v>
      </c>
      <c r="AA96" s="23">
        <v>4.5999999999999999E-2</v>
      </c>
      <c r="AE96" s="23">
        <v>4.954954954954955E-2</v>
      </c>
      <c r="AF96" s="23">
        <v>6.3321385902031069E-2</v>
      </c>
      <c r="AG96" s="23">
        <v>6.3387978142076501E-2</v>
      </c>
      <c r="AH96" s="23">
        <v>6.1810154525386317E-2</v>
      </c>
      <c r="AI96" s="23">
        <v>2.2222222222222223E-2</v>
      </c>
      <c r="AJ96" s="23">
        <v>2.9027576197387518E-3</v>
      </c>
      <c r="AO96" s="23">
        <v>1.6746411483253589E-2</v>
      </c>
      <c r="AP96" s="23">
        <v>4.7556142668428003E-2</v>
      </c>
      <c r="AQ96" s="23">
        <v>7.0950468540829981E-2</v>
      </c>
      <c r="AR96" s="23">
        <v>7.9617834394904455E-2</v>
      </c>
      <c r="AS96" s="23">
        <v>8.0645161290322578E-2</v>
      </c>
      <c r="AT96" s="23">
        <v>0.10702341137123746</v>
      </c>
      <c r="AU96" s="23">
        <v>5.9792718575604573E-2</v>
      </c>
      <c r="AV96" s="23">
        <v>230</v>
      </c>
      <c r="AZ96" s="23">
        <v>0.7432432432432432</v>
      </c>
      <c r="BA96" s="23">
        <v>0.75</v>
      </c>
      <c r="BB96" s="23">
        <v>0.79069767441860461</v>
      </c>
      <c r="BC96" s="23">
        <v>0.76666666666666672</v>
      </c>
      <c r="BD96" s="23">
        <v>0.73076923076923073</v>
      </c>
      <c r="BE96" s="23">
        <v>0.42857142857142855</v>
      </c>
      <c r="BF96" s="23">
        <v>0.75492957746478873</v>
      </c>
      <c r="BI96" s="23">
        <v>0.10483870967741936</v>
      </c>
      <c r="BJ96" s="23">
        <v>0.10752688172043011</v>
      </c>
      <c r="BK96" s="23">
        <v>0.33333333333333331</v>
      </c>
      <c r="BL96" s="23">
        <v>0.45430107526881719</v>
      </c>
      <c r="BP96" s="23">
        <v>0.58788480635551144</v>
      </c>
      <c r="BQ96" s="23">
        <v>0.50370370370370365</v>
      </c>
      <c r="BR96" s="23">
        <v>0.73229166666666667</v>
      </c>
      <c r="BS96" s="23">
        <v>0.63577235772357721</v>
      </c>
      <c r="BT96" s="23">
        <v>0.60810810810810811</v>
      </c>
      <c r="BU96" s="23">
        <v>0.13043478260869565</v>
      </c>
      <c r="BY96" s="23">
        <v>0.55382775119617222</v>
      </c>
      <c r="BZ96" s="23">
        <v>0.6684280052840158</v>
      </c>
      <c r="CA96" s="23">
        <v>0.70013386880856765</v>
      </c>
      <c r="CB96" s="23">
        <v>0.68312101910828027</v>
      </c>
      <c r="CC96" s="23">
        <v>0.625</v>
      </c>
      <c r="CD96" s="23">
        <v>0.66889632107023411</v>
      </c>
      <c r="CI96" s="23">
        <v>2.9185867895545316E-2</v>
      </c>
      <c r="CJ96" s="23">
        <v>0.19873817034700317</v>
      </c>
      <c r="CK96" s="23">
        <v>0.27598566308243727</v>
      </c>
      <c r="CL96" s="23">
        <v>0.379746835443038</v>
      </c>
      <c r="CM96" s="23">
        <v>0.34928229665071769</v>
      </c>
      <c r="CN96" s="23">
        <v>0.31333333333333335</v>
      </c>
    </row>
    <row r="97" spans="3:92" x14ac:dyDescent="0.25">
      <c r="C97" s="21">
        <v>35.995500562429697</v>
      </c>
      <c r="D97" s="21">
        <v>70.828331332533011</v>
      </c>
      <c r="E97" s="21">
        <v>63.318777292576421</v>
      </c>
      <c r="F97" s="21">
        <v>68.357221609702322</v>
      </c>
      <c r="G97" s="21">
        <v>31.209362808842652</v>
      </c>
      <c r="H97" s="21">
        <v>8.7463556851311957</v>
      </c>
      <c r="K97" s="23">
        <v>0</v>
      </c>
      <c r="L97" s="23">
        <v>11.363636363636363</v>
      </c>
      <c r="M97" s="23">
        <v>8.7336244541484707</v>
      </c>
      <c r="N97" s="23">
        <v>11.666666666666666</v>
      </c>
      <c r="O97" s="23">
        <v>0.2364066193853428</v>
      </c>
      <c r="P97" s="23">
        <v>21.470588235294116</v>
      </c>
      <c r="Q97" s="23">
        <v>20</v>
      </c>
      <c r="R97" s="23">
        <v>24.242424242424242</v>
      </c>
      <c r="V97" s="23">
        <v>0.2006</v>
      </c>
      <c r="W97" s="23">
        <v>0.21959999999999999</v>
      </c>
      <c r="X97" s="23">
        <v>0.38240000000000002</v>
      </c>
      <c r="Y97" s="23">
        <v>0.121</v>
      </c>
      <c r="Z97" s="23">
        <v>3.2399999999999998E-2</v>
      </c>
      <c r="AA97" s="23">
        <v>4.3999999999999997E-2</v>
      </c>
      <c r="AE97" s="23">
        <v>3.7120359955005622E-2</v>
      </c>
      <c r="AF97" s="23">
        <v>7.202881152460984E-2</v>
      </c>
      <c r="AG97" s="23">
        <v>6.9868995633187769E-2</v>
      </c>
      <c r="AH97" s="23">
        <v>4.8511576626240352E-2</v>
      </c>
      <c r="AI97" s="23">
        <v>2.0806241872561769E-2</v>
      </c>
      <c r="AJ97" s="23">
        <v>4.3731778425655978E-3</v>
      </c>
      <c r="AO97" s="23">
        <v>1.4167650531286895E-2</v>
      </c>
      <c r="AP97" s="23">
        <v>6.2162162162162166E-2</v>
      </c>
      <c r="AQ97" s="23">
        <v>9.0785907859078585E-2</v>
      </c>
      <c r="AR97" s="23">
        <v>8.1538461538461532E-2</v>
      </c>
      <c r="AS97" s="23">
        <v>9.2337917485265222E-2</v>
      </c>
      <c r="AT97" s="23">
        <v>8.8737201365187715E-2</v>
      </c>
      <c r="AU97" s="23">
        <v>6.6454858353190358E-2</v>
      </c>
      <c r="AV97" s="23">
        <v>220</v>
      </c>
      <c r="AZ97" s="23">
        <v>0.703125</v>
      </c>
      <c r="BA97" s="23">
        <v>0.81927710843373491</v>
      </c>
      <c r="BB97" s="23">
        <v>0.66315789473684206</v>
      </c>
      <c r="BC97" s="23">
        <v>0.70512820512820518</v>
      </c>
      <c r="BD97" s="23">
        <v>0.64</v>
      </c>
      <c r="BE97" s="23">
        <v>0.8571428571428571</v>
      </c>
      <c r="BF97" s="23">
        <v>0.71875</v>
      </c>
      <c r="BI97" s="23">
        <v>8.940852819807428E-2</v>
      </c>
      <c r="BJ97" s="23">
        <v>0.10591471801925723</v>
      </c>
      <c r="BK97" s="23">
        <v>0.32874828060522698</v>
      </c>
      <c r="BL97" s="23">
        <v>0.47592847317744152</v>
      </c>
      <c r="BP97" s="23">
        <v>0.60817547357926216</v>
      </c>
      <c r="BQ97" s="23">
        <v>0.5300546448087432</v>
      </c>
      <c r="BR97" s="23">
        <v>0.7374476987447699</v>
      </c>
      <c r="BS97" s="23">
        <v>0.64132231404958673</v>
      </c>
      <c r="BT97" s="23">
        <v>0.62345679012345678</v>
      </c>
      <c r="BU97" s="23">
        <v>0.14545454545454545</v>
      </c>
      <c r="BY97" s="23">
        <v>0.57733175914994095</v>
      </c>
      <c r="BZ97" s="23">
        <v>0.70675675675675675</v>
      </c>
      <c r="CA97" s="23">
        <v>0.70054200542005418</v>
      </c>
      <c r="CB97" s="23">
        <v>0.68615384615384611</v>
      </c>
      <c r="CC97" s="23">
        <v>0.62475442043222007</v>
      </c>
      <c r="CD97" s="23">
        <v>0.64163822525597269</v>
      </c>
      <c r="CI97" s="23">
        <v>3.9097744360902256E-2</v>
      </c>
      <c r="CJ97" s="23">
        <v>0.20063694267515925</v>
      </c>
      <c r="CK97" s="23">
        <v>0.34220532319391633</v>
      </c>
      <c r="CL97" s="23">
        <v>0.3359375</v>
      </c>
      <c r="CM97" s="23">
        <v>0.3632286995515695</v>
      </c>
      <c r="CN97" s="23">
        <v>0.27777777777777779</v>
      </c>
    </row>
    <row r="98" spans="3:92" x14ac:dyDescent="0.25">
      <c r="C98" s="21">
        <v>32.547699214365878</v>
      </c>
      <c r="D98" s="21">
        <v>55.08982035928144</v>
      </c>
      <c r="E98" s="21">
        <v>63.249727371864779</v>
      </c>
      <c r="F98" s="21">
        <v>50.772626931567331</v>
      </c>
      <c r="G98" s="21">
        <v>20.915032679738562</v>
      </c>
      <c r="H98" s="21">
        <v>4.3731778425655978</v>
      </c>
      <c r="K98" s="23">
        <v>0</v>
      </c>
      <c r="L98" s="23">
        <v>8.75</v>
      </c>
      <c r="M98" s="23">
        <v>10.935251798561151</v>
      </c>
      <c r="N98" s="23">
        <v>16.666666666666664</v>
      </c>
      <c r="O98" s="23">
        <v>0</v>
      </c>
      <c r="P98" s="23">
        <v>20.180722891566266</v>
      </c>
      <c r="Q98" s="23">
        <v>28.571428571428569</v>
      </c>
      <c r="R98" s="23">
        <v>23.52941176470588</v>
      </c>
      <c r="V98" s="23">
        <v>0.20039999999999999</v>
      </c>
      <c r="W98" s="23">
        <v>0.21659999999999999</v>
      </c>
      <c r="X98" s="23">
        <v>0.37840000000000001</v>
      </c>
      <c r="Y98" s="23">
        <v>0.1216</v>
      </c>
      <c r="Z98" s="23">
        <v>3.3399999999999999E-2</v>
      </c>
      <c r="AA98" s="23">
        <v>4.9599999999999998E-2</v>
      </c>
      <c r="AE98" s="23">
        <v>4.7138047138047139E-2</v>
      </c>
      <c r="AF98" s="23">
        <v>6.9461077844311381E-2</v>
      </c>
      <c r="AG98" s="23">
        <v>7.8516902944383862E-2</v>
      </c>
      <c r="AH98" s="23">
        <v>6.4017660044150104E-2</v>
      </c>
      <c r="AI98" s="23">
        <v>2.2222222222222223E-2</v>
      </c>
      <c r="AJ98" s="23">
        <v>1.4577259475218659E-3</v>
      </c>
      <c r="AO98" s="23">
        <v>2.3724792408066429E-2</v>
      </c>
      <c r="AP98" s="23">
        <v>5.0802139037433157E-2</v>
      </c>
      <c r="AQ98" s="23">
        <v>8.1190798376184037E-2</v>
      </c>
      <c r="AR98" s="23">
        <v>7.6677316293929709E-2</v>
      </c>
      <c r="AS98" s="23">
        <v>0.11316872427983539</v>
      </c>
      <c r="AT98" s="23">
        <v>0.12337662337662338</v>
      </c>
      <c r="AU98" s="23">
        <v>6.9066666666666665E-2</v>
      </c>
      <c r="AV98" s="23">
        <v>248</v>
      </c>
      <c r="AZ98" s="23">
        <v>0.73333333333333328</v>
      </c>
      <c r="BA98" s="23">
        <v>0.75862068965517238</v>
      </c>
      <c r="BB98" s="23">
        <v>0.75</v>
      </c>
      <c r="BC98" s="23">
        <v>0.76190476190476186</v>
      </c>
      <c r="BD98" s="23">
        <v>0.625</v>
      </c>
      <c r="BE98" s="23">
        <v>0.66666666666666663</v>
      </c>
      <c r="BF98" s="23">
        <v>0.73989898989898994</v>
      </c>
      <c r="BI98" s="23">
        <v>9.1022443890274321E-2</v>
      </c>
      <c r="BJ98" s="23">
        <v>0.10847880299251871</v>
      </c>
      <c r="BK98" s="23">
        <v>0.33416458852867831</v>
      </c>
      <c r="BL98" s="23">
        <v>0.46633416458852867</v>
      </c>
      <c r="BP98" s="23">
        <v>0.58682634730538918</v>
      </c>
      <c r="BQ98" s="23">
        <v>0.51061865189289013</v>
      </c>
      <c r="BR98" s="23">
        <v>0.72727272727272729</v>
      </c>
      <c r="BS98" s="23">
        <v>0.63980263157894735</v>
      </c>
      <c r="BT98" s="23">
        <v>0.64071856287425155</v>
      </c>
      <c r="BU98" s="23">
        <v>0.18145161290322581</v>
      </c>
      <c r="BY98" s="23">
        <v>0.53618030842230135</v>
      </c>
      <c r="BZ98" s="23">
        <v>0.70320855614973266</v>
      </c>
      <c r="CA98" s="23">
        <v>0.69959404600811903</v>
      </c>
      <c r="CB98" s="23">
        <v>0.67092651757188504</v>
      </c>
      <c r="CC98" s="23">
        <v>0.63786008230452673</v>
      </c>
      <c r="CD98" s="23">
        <v>0.64935064935064934</v>
      </c>
      <c r="CI98" s="23">
        <v>4.0298507462686567E-2</v>
      </c>
      <c r="CJ98" s="23">
        <v>0.22945205479452055</v>
      </c>
      <c r="CK98" s="23">
        <v>0.2988929889298893</v>
      </c>
      <c r="CL98" s="23">
        <v>0.34230769230769231</v>
      </c>
      <c r="CM98" s="23">
        <v>0.4354066985645933</v>
      </c>
      <c r="CN98" s="23">
        <v>0.35897435897435898</v>
      </c>
    </row>
    <row r="99" spans="3:92" x14ac:dyDescent="0.25">
      <c r="C99" s="21">
        <v>28.026905829596412</v>
      </c>
      <c r="D99" s="21">
        <v>54.892601431980907</v>
      </c>
      <c r="E99" s="21">
        <v>59.275521405049396</v>
      </c>
      <c r="F99" s="21">
        <v>56.353591160220994</v>
      </c>
      <c r="G99" s="21">
        <v>20.833333333333332</v>
      </c>
      <c r="H99" s="21">
        <v>2.9154518950437316</v>
      </c>
      <c r="K99" s="23">
        <v>0</v>
      </c>
      <c r="L99" s="23">
        <v>6.6225165562913908</v>
      </c>
      <c r="M99" s="23">
        <v>10.518518518518519</v>
      </c>
      <c r="N99" s="23">
        <v>18.75</v>
      </c>
      <c r="O99" s="23">
        <v>0</v>
      </c>
      <c r="P99" s="23">
        <v>21.508379888268156</v>
      </c>
      <c r="Q99" s="23">
        <v>28.260869565217391</v>
      </c>
      <c r="R99" s="23">
        <v>19.672131147540984</v>
      </c>
      <c r="V99" s="23">
        <v>0.19500000000000001</v>
      </c>
      <c r="W99" s="23">
        <v>0.21920000000000001</v>
      </c>
      <c r="X99" s="23">
        <v>0.3836</v>
      </c>
      <c r="Y99" s="23">
        <v>0.124</v>
      </c>
      <c r="Z99" s="23">
        <v>3.5000000000000003E-2</v>
      </c>
      <c r="AA99" s="23">
        <v>4.3200000000000002E-2</v>
      </c>
      <c r="AE99" s="23">
        <v>3.6995515695067267E-2</v>
      </c>
      <c r="AF99" s="23">
        <v>7.1599045346062054E-2</v>
      </c>
      <c r="AG99" s="23">
        <v>5.8177826564215149E-2</v>
      </c>
      <c r="AH99" s="23">
        <v>5.9668508287292817E-2</v>
      </c>
      <c r="AI99" s="23">
        <v>1.953125E-2</v>
      </c>
      <c r="AJ99" s="23">
        <v>1.4577259475218659E-3</v>
      </c>
      <c r="AO99" s="23">
        <v>1.4167650531286895E-2</v>
      </c>
      <c r="AP99" s="23">
        <v>5.8108108108108111E-2</v>
      </c>
      <c r="AQ99" s="23">
        <v>9.3708165997322623E-2</v>
      </c>
      <c r="AR99" s="23">
        <v>8.5139318885448914E-2</v>
      </c>
      <c r="AS99" s="23">
        <v>0.11531190926275993</v>
      </c>
      <c r="AT99" s="23">
        <v>0.12666666666666668</v>
      </c>
      <c r="AU99" s="23">
        <v>7.3247571541086895E-2</v>
      </c>
      <c r="AV99" s="23">
        <v>216</v>
      </c>
      <c r="AZ99" s="23">
        <v>0.72602739726027399</v>
      </c>
      <c r="BA99" s="23">
        <v>0.74468085106382975</v>
      </c>
      <c r="BB99" s="23">
        <v>0.7415730337078652</v>
      </c>
      <c r="BC99" s="23">
        <v>0.73170731707317072</v>
      </c>
      <c r="BD99" s="23">
        <v>0.54838709677419351</v>
      </c>
      <c r="BE99" s="23">
        <v>0.5</v>
      </c>
      <c r="BF99" s="23">
        <v>0.71618037135278512</v>
      </c>
      <c r="BI99" s="23">
        <v>7.6388888888888895E-2</v>
      </c>
      <c r="BJ99" s="23">
        <v>0.12083333333333333</v>
      </c>
      <c r="BK99" s="23">
        <v>0.3263888888888889</v>
      </c>
      <c r="BL99" s="23">
        <v>0.47638888888888886</v>
      </c>
      <c r="BP99" s="23">
        <v>0.602051282051282</v>
      </c>
      <c r="BQ99" s="23">
        <v>0.51824817518248179</v>
      </c>
      <c r="BR99" s="23">
        <v>0.7241918665276329</v>
      </c>
      <c r="BS99" s="23">
        <v>0.6387096774193548</v>
      </c>
      <c r="BT99" s="23">
        <v>0.64</v>
      </c>
      <c r="BU99" s="23">
        <v>0.17129629629629631</v>
      </c>
      <c r="BY99" s="23">
        <v>0.53364817001180642</v>
      </c>
      <c r="BZ99" s="23">
        <v>0.69324324324324327</v>
      </c>
      <c r="CA99" s="23">
        <v>0.69745649263721554</v>
      </c>
      <c r="CB99" s="23">
        <v>0.66718266253869973</v>
      </c>
      <c r="CC99" s="23">
        <v>0.63327032136105865</v>
      </c>
      <c r="CD99" s="23">
        <v>0.71</v>
      </c>
      <c r="CI99" s="23">
        <v>3.003003003003003E-2</v>
      </c>
      <c r="CJ99" s="23">
        <v>0.21639344262295082</v>
      </c>
      <c r="CK99" s="23">
        <v>0.34470989761092152</v>
      </c>
      <c r="CL99" s="23">
        <v>0.35269709543568467</v>
      </c>
      <c r="CM99" s="23">
        <v>0.35365853658536583</v>
      </c>
      <c r="CN99" s="23">
        <v>0.40714285714285714</v>
      </c>
    </row>
    <row r="100" spans="3:92" x14ac:dyDescent="0.25">
      <c r="C100" s="21">
        <v>35.874439461883405</v>
      </c>
      <c r="D100" s="21">
        <v>53.892215568862277</v>
      </c>
      <c r="E100" s="21">
        <v>69.003285870755747</v>
      </c>
      <c r="F100" s="21">
        <v>63.947078280044103</v>
      </c>
      <c r="G100" s="21">
        <v>31.331592689295039</v>
      </c>
      <c r="H100" s="21">
        <v>14.55604075691412</v>
      </c>
      <c r="K100" s="23">
        <v>0</v>
      </c>
      <c r="L100" s="23">
        <v>5.4794520547945202</v>
      </c>
      <c r="M100" s="23">
        <v>13.07471264367816</v>
      </c>
      <c r="N100" s="23">
        <v>3.8461538461538463</v>
      </c>
      <c r="O100" s="23">
        <v>0</v>
      </c>
      <c r="P100" s="23">
        <v>23.404255319148938</v>
      </c>
      <c r="Q100" s="23">
        <v>19.565217391304348</v>
      </c>
      <c r="R100" s="23">
        <v>10.16949152542373</v>
      </c>
      <c r="V100" s="23">
        <v>0.2064</v>
      </c>
      <c r="W100" s="23">
        <v>0.2072</v>
      </c>
      <c r="X100" s="23">
        <v>0.38019999999999998</v>
      </c>
      <c r="Y100" s="23">
        <v>0.13020000000000001</v>
      </c>
      <c r="Z100" s="23">
        <v>3.2199999999999999E-2</v>
      </c>
      <c r="AA100" s="23">
        <v>4.3799999999999999E-2</v>
      </c>
      <c r="AE100" s="23">
        <v>4.0358744394618833E-2</v>
      </c>
      <c r="AF100" s="23">
        <v>5.8682634730538925E-2</v>
      </c>
      <c r="AG100" s="23">
        <v>6.5717415115005479E-2</v>
      </c>
      <c r="AH100" s="23">
        <v>6.0639470782800443E-2</v>
      </c>
      <c r="AI100" s="23">
        <v>2.3498694516971279E-2</v>
      </c>
      <c r="AJ100" s="23">
        <v>1.455604075691412E-3</v>
      </c>
      <c r="AO100" s="23">
        <v>1.1820330969267139E-2</v>
      </c>
      <c r="AP100" s="23">
        <v>6.5616797900262466E-2</v>
      </c>
      <c r="AQ100" s="23">
        <v>9.3833780160857902E-2</v>
      </c>
      <c r="AR100" s="23">
        <v>7.5163398692810454E-2</v>
      </c>
      <c r="AS100" s="23">
        <v>9.3812375249500993E-2</v>
      </c>
      <c r="AT100" s="23">
        <v>0.11702127659574468</v>
      </c>
      <c r="AU100" s="23">
        <v>6.8284875966924508E-2</v>
      </c>
      <c r="AV100" s="23">
        <v>219</v>
      </c>
      <c r="AZ100" s="23">
        <v>0.69512195121951215</v>
      </c>
      <c r="BA100" s="23">
        <v>0.70588235294117652</v>
      </c>
      <c r="BB100" s="23">
        <v>0.70329670329670335</v>
      </c>
      <c r="BC100" s="23">
        <v>0.79487179487179482</v>
      </c>
      <c r="BD100" s="23">
        <v>0.75</v>
      </c>
      <c r="BE100" s="23">
        <v>0.75</v>
      </c>
      <c r="BF100" s="23">
        <v>0.72554347826086951</v>
      </c>
      <c r="BI100" s="23">
        <v>0.10584958217270195</v>
      </c>
      <c r="BJ100" s="23">
        <v>0.11281337047353761</v>
      </c>
      <c r="BK100" s="23">
        <v>0.32451253481894149</v>
      </c>
      <c r="BL100" s="23">
        <v>0.45682451253481893</v>
      </c>
      <c r="BP100" s="23">
        <v>0.58720930232558144</v>
      </c>
      <c r="BQ100" s="23">
        <v>0.51351351351351349</v>
      </c>
      <c r="BR100" s="23">
        <v>0.71330878485007887</v>
      </c>
      <c r="BS100" s="23">
        <v>0.61136712749615973</v>
      </c>
      <c r="BT100" s="23">
        <v>0.68322981366459623</v>
      </c>
      <c r="BU100" s="23">
        <v>0.15525114155251141</v>
      </c>
      <c r="BY100" s="23">
        <v>0.52600472813238774</v>
      </c>
      <c r="BZ100" s="23">
        <v>0.67454068241469811</v>
      </c>
      <c r="CA100" s="23">
        <v>0.7117962466487936</v>
      </c>
      <c r="CB100" s="23">
        <v>0.67810457516339873</v>
      </c>
      <c r="CC100" s="23">
        <v>0.61277445109780437</v>
      </c>
      <c r="CD100" s="23">
        <v>0.65248226950354615</v>
      </c>
      <c r="CI100" s="23">
        <v>2.8657616892911009E-2</v>
      </c>
      <c r="CJ100" s="23">
        <v>0.25304878048780488</v>
      </c>
      <c r="CK100" s="23">
        <v>0.35820895522388058</v>
      </c>
      <c r="CL100" s="23">
        <v>0.35087719298245612</v>
      </c>
      <c r="CM100" s="23">
        <v>0.38532110091743121</v>
      </c>
      <c r="CN100" s="23">
        <v>0.32867132867132864</v>
      </c>
    </row>
    <row r="101" spans="3:92" x14ac:dyDescent="0.25">
      <c r="C101" s="21">
        <v>47.19101123595506</v>
      </c>
      <c r="D101" s="21">
        <v>56.422569027611047</v>
      </c>
      <c r="E101" s="21">
        <v>73.144104803493448</v>
      </c>
      <c r="F101" s="21">
        <v>62.775330396475773</v>
      </c>
      <c r="G101" s="21">
        <v>28.683181225554108</v>
      </c>
      <c r="H101" s="21">
        <v>7.2886297376093294</v>
      </c>
      <c r="K101" s="23">
        <v>0</v>
      </c>
      <c r="L101" s="23">
        <v>8.5106382978723403</v>
      </c>
      <c r="M101" s="23">
        <v>10.659186535764375</v>
      </c>
      <c r="N101" s="23">
        <v>12.727272727272727</v>
      </c>
      <c r="O101" s="23">
        <v>0</v>
      </c>
      <c r="P101" s="23">
        <v>21.428571428571427</v>
      </c>
      <c r="Q101" s="23">
        <v>26.315789473684209</v>
      </c>
      <c r="R101" s="23">
        <v>28.846153846153843</v>
      </c>
      <c r="V101" s="23">
        <v>0.19939999999999999</v>
      </c>
      <c r="W101" s="23">
        <v>0.21920000000000001</v>
      </c>
      <c r="X101" s="23">
        <v>0.38200000000000001</v>
      </c>
      <c r="Y101" s="23">
        <v>0.127</v>
      </c>
      <c r="Z101" s="23">
        <v>2.3599999999999999E-2</v>
      </c>
      <c r="AA101" s="23">
        <v>4.8800000000000003E-2</v>
      </c>
      <c r="AE101" s="23">
        <v>3.707865168539326E-2</v>
      </c>
      <c r="AF101" s="23">
        <v>7.0828331332533009E-2</v>
      </c>
      <c r="AG101" s="23">
        <v>8.0786026200873357E-2</v>
      </c>
      <c r="AH101" s="23">
        <v>6.4977973568281944E-2</v>
      </c>
      <c r="AI101" s="23">
        <v>2.2164276401564539E-2</v>
      </c>
      <c r="AJ101" s="23">
        <v>2.9154518950437317E-3</v>
      </c>
      <c r="AO101" s="23">
        <v>1.5348288075560802E-2</v>
      </c>
      <c r="AP101" s="23">
        <v>4.5454545454545456E-2</v>
      </c>
      <c r="AQ101" s="23">
        <v>5.7409879839786383E-2</v>
      </c>
      <c r="AR101" s="23">
        <v>8.8379705400982E-2</v>
      </c>
      <c r="AS101" s="23">
        <v>9.368635437881874E-2</v>
      </c>
      <c r="AT101" s="23">
        <v>0.10543130990415335</v>
      </c>
      <c r="AU101" s="23">
        <v>5.9324288374567706E-2</v>
      </c>
      <c r="AV101" s="23">
        <v>244</v>
      </c>
      <c r="AZ101" s="23">
        <v>0.67123287671232879</v>
      </c>
      <c r="BA101" s="23">
        <v>0.82051282051282048</v>
      </c>
      <c r="BB101" s="23">
        <v>0.80808080808080807</v>
      </c>
      <c r="BC101" s="23">
        <v>0.70270270270270274</v>
      </c>
      <c r="BD101" s="23">
        <v>0.76470588235294112</v>
      </c>
      <c r="BE101" s="23">
        <v>0.25</v>
      </c>
      <c r="BF101" s="23">
        <v>0.75138121546961323</v>
      </c>
      <c r="BI101" s="23">
        <v>8.9987325728770592E-2</v>
      </c>
      <c r="BJ101" s="23">
        <v>0.10012674271229405</v>
      </c>
      <c r="BK101" s="23">
        <v>0.33967046894803549</v>
      </c>
      <c r="BL101" s="23">
        <v>0.47021546261089986</v>
      </c>
      <c r="BP101" s="23">
        <v>0.58876629889669008</v>
      </c>
      <c r="BQ101" s="23">
        <v>0.49270072992700731</v>
      </c>
      <c r="BR101" s="23">
        <v>0.71413612565445028</v>
      </c>
      <c r="BS101" s="23">
        <v>0.62047244094488185</v>
      </c>
      <c r="BT101" s="23">
        <v>0.66949152542372881</v>
      </c>
      <c r="BU101" s="23">
        <v>0.18442622950819673</v>
      </c>
      <c r="BY101" s="23">
        <v>0.53364817001180642</v>
      </c>
      <c r="BZ101" s="23">
        <v>0.6831550802139037</v>
      </c>
      <c r="CA101" s="23">
        <v>0.68090787716955936</v>
      </c>
      <c r="CB101" s="23">
        <v>0.67594108019639931</v>
      </c>
      <c r="CC101" s="23">
        <v>0.62932790224032586</v>
      </c>
      <c r="CD101" s="23">
        <v>0.58146964856230032</v>
      </c>
      <c r="CI101" s="23">
        <v>3.6036036036036036E-2</v>
      </c>
      <c r="CJ101" s="23">
        <v>0.17592592592592593</v>
      </c>
      <c r="CK101" s="23">
        <v>0.25670498084291188</v>
      </c>
      <c r="CL101" s="23">
        <v>0.32765957446808508</v>
      </c>
      <c r="CM101" s="23">
        <v>0.3380281690140845</v>
      </c>
      <c r="CN101" s="23">
        <v>0.33333333333333331</v>
      </c>
    </row>
    <row r="102" spans="3:92" x14ac:dyDescent="0.25">
      <c r="C102" s="21">
        <v>41.619797525309338</v>
      </c>
      <c r="D102" s="21">
        <v>57.347670250896059</v>
      </c>
      <c r="E102" s="21">
        <v>69.792802617230095</v>
      </c>
      <c r="F102" s="21">
        <v>55.187637969094922</v>
      </c>
      <c r="G102" s="21">
        <v>32.808398950131235</v>
      </c>
      <c r="H102" s="21">
        <v>5.8055152394775034</v>
      </c>
      <c r="K102" s="23">
        <v>0</v>
      </c>
      <c r="L102" s="23">
        <v>8.9655172413793096</v>
      </c>
      <c r="M102" s="23">
        <v>10.260115606936417</v>
      </c>
      <c r="N102" s="23">
        <v>1.9230769230769231</v>
      </c>
      <c r="O102" s="23">
        <v>0</v>
      </c>
      <c r="P102" s="23">
        <v>15.407854984894259</v>
      </c>
      <c r="Q102" s="23">
        <v>23.893805309734514</v>
      </c>
      <c r="R102" s="23">
        <v>13.793103448275861</v>
      </c>
      <c r="V102" s="23">
        <v>0.2</v>
      </c>
      <c r="W102" s="23">
        <v>0.21360000000000001</v>
      </c>
      <c r="X102" s="23">
        <v>0.38340000000000002</v>
      </c>
      <c r="Y102" s="23">
        <v>0.1268</v>
      </c>
      <c r="Z102" s="23">
        <v>2.9600000000000001E-2</v>
      </c>
      <c r="AA102" s="23">
        <v>4.6600000000000003E-2</v>
      </c>
      <c r="AE102" s="23">
        <v>2.6996625421822271E-2</v>
      </c>
      <c r="AF102" s="23">
        <v>8.7216248506571087E-2</v>
      </c>
      <c r="AG102" s="23">
        <v>7.9607415485278082E-2</v>
      </c>
      <c r="AH102" s="23">
        <v>5.1876379690949229E-2</v>
      </c>
      <c r="AI102" s="23">
        <v>1.7060367454068241E-2</v>
      </c>
      <c r="AJ102" s="23">
        <v>4.3541364296081275E-3</v>
      </c>
      <c r="AO102" s="23">
        <v>1.6412661195779603E-2</v>
      </c>
      <c r="AP102" s="23">
        <v>6.0728744939271252E-2</v>
      </c>
      <c r="AQ102" s="23">
        <v>6.2330623306233061E-2</v>
      </c>
      <c r="AR102" s="23">
        <v>0.11428571428571428</v>
      </c>
      <c r="AS102" s="23">
        <v>0.10441767068273092</v>
      </c>
      <c r="AT102" s="23">
        <v>0.15309446254071662</v>
      </c>
      <c r="AU102" s="23">
        <v>7.3267852402442268E-2</v>
      </c>
      <c r="AV102" s="23">
        <v>233</v>
      </c>
      <c r="AZ102" s="23">
        <v>0.65625</v>
      </c>
      <c r="BA102" s="23">
        <v>0.797752808988764</v>
      </c>
      <c r="BB102" s="23">
        <v>0.71739130434782605</v>
      </c>
      <c r="BC102" s="23">
        <v>0.75438596491228072</v>
      </c>
      <c r="BD102" s="23">
        <v>0.84615384615384615</v>
      </c>
      <c r="BE102" s="23">
        <v>0.55555555555555558</v>
      </c>
      <c r="BF102" s="23">
        <v>0.73887240356083084</v>
      </c>
      <c r="BI102" s="23">
        <v>9.6354166666666671E-2</v>
      </c>
      <c r="BJ102" s="23">
        <v>0.11067708333333333</v>
      </c>
      <c r="BK102" s="23">
        <v>0.26171875</v>
      </c>
      <c r="BL102" s="23">
        <v>0.53125</v>
      </c>
      <c r="BP102" s="23">
        <v>0.58799999999999997</v>
      </c>
      <c r="BQ102" s="23">
        <v>0.50374531835205993</v>
      </c>
      <c r="BR102" s="23">
        <v>0.72300469483568075</v>
      </c>
      <c r="BS102" s="23">
        <v>0.64195583596214512</v>
      </c>
      <c r="BT102" s="23">
        <v>0.65540540540540537</v>
      </c>
      <c r="BU102" s="23">
        <v>0.15450643776824036</v>
      </c>
      <c r="BY102" s="23">
        <v>0.53106682297772567</v>
      </c>
      <c r="BZ102" s="23">
        <v>0.69500674763832659</v>
      </c>
      <c r="CA102" s="23">
        <v>0.68834688346883466</v>
      </c>
      <c r="CB102" s="23">
        <v>0.70476190476190481</v>
      </c>
      <c r="CC102" s="23">
        <v>0.63253012048192769</v>
      </c>
      <c r="CD102" s="23">
        <v>0.62866449511400646</v>
      </c>
      <c r="CI102" s="23">
        <v>3.4690799396681751E-2</v>
      </c>
      <c r="CJ102" s="23">
        <v>0.22115384615384615</v>
      </c>
      <c r="CK102" s="23">
        <v>0.24163568773234201</v>
      </c>
      <c r="CL102" s="23">
        <v>0.41150442477876104</v>
      </c>
      <c r="CM102" s="23">
        <v>0.38596491228070173</v>
      </c>
      <c r="CN102" s="23">
        <v>0.40789473684210525</v>
      </c>
    </row>
    <row r="103" spans="3:92" x14ac:dyDescent="0.25">
      <c r="C103" s="21">
        <v>34.831460674157306</v>
      </c>
      <c r="D103" s="21">
        <v>60.859188544152744</v>
      </c>
      <c r="E103" s="21">
        <v>62.295081967213115</v>
      </c>
      <c r="F103" s="21">
        <v>75.055187637969098</v>
      </c>
      <c r="G103" s="21">
        <v>26.143790849673202</v>
      </c>
      <c r="H103" s="21">
        <v>4.3731778425655978</v>
      </c>
      <c r="K103" s="23">
        <v>0</v>
      </c>
      <c r="L103" s="23">
        <v>5.5555555555555554</v>
      </c>
      <c r="M103" s="23">
        <v>11.637931034482758</v>
      </c>
      <c r="N103" s="23">
        <v>11.320754716981133</v>
      </c>
      <c r="O103" s="23">
        <v>0</v>
      </c>
      <c r="P103" s="23">
        <v>20.435967302452315</v>
      </c>
      <c r="Q103" s="23">
        <v>28.799999999999997</v>
      </c>
      <c r="R103" s="23">
        <v>21.428571428571427</v>
      </c>
      <c r="V103" s="23">
        <v>0.1958</v>
      </c>
      <c r="W103" s="23">
        <v>0.2132</v>
      </c>
      <c r="X103" s="23">
        <v>0.38119999999999998</v>
      </c>
      <c r="Y103" s="23">
        <v>0.12559999999999999</v>
      </c>
      <c r="Z103" s="23">
        <v>3.2800000000000003E-2</v>
      </c>
      <c r="AA103" s="23">
        <v>5.1400000000000001E-2</v>
      </c>
      <c r="AE103" s="23">
        <v>4.3820224719101124E-2</v>
      </c>
      <c r="AF103" s="23">
        <v>7.1599045346062054E-2</v>
      </c>
      <c r="AG103" s="23">
        <v>7.9781420765027325E-2</v>
      </c>
      <c r="AH103" s="23">
        <v>7.7262693156732898E-2</v>
      </c>
      <c r="AI103" s="23">
        <v>1.699346405228758E-2</v>
      </c>
      <c r="AJ103" s="23">
        <v>2.9154518950437317E-3</v>
      </c>
      <c r="AO103" s="23">
        <v>1.542111506524318E-2</v>
      </c>
      <c r="AP103" s="23">
        <v>5.7104913678618856E-2</v>
      </c>
      <c r="AQ103" s="23">
        <v>7.0365358592692828E-2</v>
      </c>
      <c r="AR103" s="23">
        <v>0.10474631751227496</v>
      </c>
      <c r="AS103" s="23">
        <v>9.1796875E-2</v>
      </c>
      <c r="AT103" s="23">
        <v>0.13725490196078433</v>
      </c>
      <c r="AU103" s="23">
        <v>6.9341126461211475E-2</v>
      </c>
      <c r="AV103" s="23">
        <v>257</v>
      </c>
      <c r="AZ103" s="23">
        <v>0.81578947368421051</v>
      </c>
      <c r="BA103" s="23">
        <v>0.81372549019607843</v>
      </c>
      <c r="BB103" s="23">
        <v>0.69767441860465118</v>
      </c>
      <c r="BC103" s="23">
        <v>0.75903614457831325</v>
      </c>
      <c r="BD103" s="23">
        <v>0.6071428571428571</v>
      </c>
      <c r="BE103" s="23">
        <v>0.42857142857142855</v>
      </c>
      <c r="BF103" s="23">
        <v>0.75392670157068065</v>
      </c>
      <c r="BI103" s="23">
        <v>9.8643649815043158E-2</v>
      </c>
      <c r="BJ103" s="23">
        <v>9.3711467324291003E-2</v>
      </c>
      <c r="BK103" s="23">
        <v>0.36004932182490751</v>
      </c>
      <c r="BL103" s="23">
        <v>0.44759556103575832</v>
      </c>
      <c r="BP103" s="23">
        <v>0.60980592441266601</v>
      </c>
      <c r="BQ103" s="23">
        <v>0.49437148217636023</v>
      </c>
      <c r="BR103" s="23">
        <v>0.70146904512067154</v>
      </c>
      <c r="BS103" s="23">
        <v>0.62261146496815289</v>
      </c>
      <c r="BT103" s="23">
        <v>0.62804878048780488</v>
      </c>
      <c r="BU103" s="23">
        <v>0.11284046692607004</v>
      </c>
      <c r="BY103" s="23">
        <v>0.55041518386714117</v>
      </c>
      <c r="BZ103" s="23">
        <v>0.66401062416998669</v>
      </c>
      <c r="CA103" s="23">
        <v>0.66170500676589983</v>
      </c>
      <c r="CB103" s="23">
        <v>0.65302782324058917</v>
      </c>
      <c r="CC103" s="23">
        <v>0.63671875</v>
      </c>
      <c r="CD103" s="23">
        <v>0.58823529411764708</v>
      </c>
      <c r="CI103" s="23">
        <v>4.0310077519379844E-2</v>
      </c>
      <c r="CJ103" s="23">
        <v>0.20689655172413793</v>
      </c>
      <c r="CK103" s="23">
        <v>0.29710144927536231</v>
      </c>
      <c r="CL103" s="23">
        <v>0.41056910569105692</v>
      </c>
      <c r="CM103" s="23">
        <v>0.39534883720930231</v>
      </c>
      <c r="CN103" s="23">
        <v>0.36942675159235666</v>
      </c>
    </row>
    <row r="104" spans="3:92" x14ac:dyDescent="0.25">
      <c r="C104" s="21">
        <v>42.648709315375982</v>
      </c>
      <c r="D104" s="21">
        <v>55.023923444976077</v>
      </c>
      <c r="E104" s="21">
        <v>57.017543859649123</v>
      </c>
      <c r="F104" s="21">
        <v>66.225165562913901</v>
      </c>
      <c r="G104" s="21">
        <v>16.949152542372882</v>
      </c>
      <c r="H104" s="21">
        <v>5.8139534883720927</v>
      </c>
      <c r="K104" s="23">
        <v>0</v>
      </c>
      <c r="L104" s="23">
        <v>5</v>
      </c>
      <c r="M104" s="23">
        <v>11.299435028248588</v>
      </c>
      <c r="N104" s="23">
        <v>12.5</v>
      </c>
      <c r="O104" s="23">
        <v>0</v>
      </c>
      <c r="P104" s="23">
        <v>18.694362017804153</v>
      </c>
      <c r="Q104" s="23">
        <v>20.175438596491226</v>
      </c>
      <c r="R104" s="23">
        <v>20.634920634920633</v>
      </c>
      <c r="V104" s="23">
        <v>0.20519999999999999</v>
      </c>
      <c r="W104" s="23">
        <v>0.22020000000000001</v>
      </c>
      <c r="X104" s="23">
        <v>0.3866</v>
      </c>
      <c r="Y104" s="23">
        <v>0.1148</v>
      </c>
      <c r="Z104" s="23">
        <v>3.1399999999999997E-2</v>
      </c>
      <c r="AA104" s="23">
        <v>4.1799999999999997E-2</v>
      </c>
      <c r="AE104" s="23">
        <v>3.7037037037037035E-2</v>
      </c>
      <c r="AF104" s="23">
        <v>7.5358851674641153E-2</v>
      </c>
      <c r="AG104" s="23">
        <v>6.25E-2</v>
      </c>
      <c r="AH104" s="23">
        <v>4.856512141280353E-2</v>
      </c>
      <c r="AI104" s="23">
        <v>1.5645371577574969E-2</v>
      </c>
      <c r="AJ104" s="23">
        <v>0</v>
      </c>
      <c r="AO104" s="23">
        <v>1.6528925619834711E-2</v>
      </c>
      <c r="AP104" s="23">
        <v>4.0268456375838924E-2</v>
      </c>
      <c r="AQ104" s="23">
        <v>7.4024226110363398E-2</v>
      </c>
      <c r="AR104" s="23">
        <v>8.6956521739130432E-2</v>
      </c>
      <c r="AS104" s="23">
        <v>0.11</v>
      </c>
      <c r="AT104" s="23">
        <v>0.10355987055016182</v>
      </c>
      <c r="AU104" s="23">
        <v>6.3745019920318724E-2</v>
      </c>
      <c r="AV104" s="23">
        <v>209</v>
      </c>
      <c r="AZ104" s="23">
        <v>0.80769230769230771</v>
      </c>
      <c r="BA104" s="23">
        <v>0.76470588235294112</v>
      </c>
      <c r="BB104" s="23">
        <v>0.72839506172839508</v>
      </c>
      <c r="BC104" s="23">
        <v>0.71794871794871795</v>
      </c>
      <c r="BD104" s="23">
        <v>0.56521739130434778</v>
      </c>
      <c r="BE104" s="23">
        <v>0.75</v>
      </c>
      <c r="BF104" s="23">
        <v>0.74212034383954151</v>
      </c>
      <c r="BI104" s="23">
        <v>8.452722063037249E-2</v>
      </c>
      <c r="BJ104" s="23">
        <v>0.12177650429799428</v>
      </c>
      <c r="BK104" s="23">
        <v>0.34383954154727792</v>
      </c>
      <c r="BL104" s="23">
        <v>0.44985673352435529</v>
      </c>
      <c r="BP104" s="23">
        <v>0.58869395711500971</v>
      </c>
      <c r="BQ104" s="23">
        <v>0.52043596730245234</v>
      </c>
      <c r="BR104" s="23">
        <v>0.72633212622866017</v>
      </c>
      <c r="BS104" s="23">
        <v>0.57491289198606277</v>
      </c>
      <c r="BT104" s="23">
        <v>0.67515923566878977</v>
      </c>
      <c r="BU104" s="23">
        <v>0.16267942583732056</v>
      </c>
      <c r="BY104" s="23">
        <v>0.52184179456906732</v>
      </c>
      <c r="BZ104" s="23">
        <v>0.68322147651006715</v>
      </c>
      <c r="CA104" s="23">
        <v>0.73755047106325711</v>
      </c>
      <c r="CB104" s="23">
        <v>0.65861513687600648</v>
      </c>
      <c r="CC104" s="23">
        <v>0.63200000000000001</v>
      </c>
      <c r="CD104" s="23">
        <v>0.61165048543689315</v>
      </c>
      <c r="CI104" s="23">
        <v>3.7425149700598799E-2</v>
      </c>
      <c r="CJ104" s="23">
        <v>0.19580419580419581</v>
      </c>
      <c r="CK104" s="23">
        <v>0.30223880597014924</v>
      </c>
      <c r="CL104" s="23">
        <v>0.38339920948616601</v>
      </c>
      <c r="CM104" s="23">
        <v>0.41463414634146339</v>
      </c>
      <c r="CN104" s="23">
        <v>0.32894736842105265</v>
      </c>
    </row>
    <row r="105" spans="3:92" x14ac:dyDescent="0.25">
      <c r="C105" s="21">
        <v>30.303030303030305</v>
      </c>
      <c r="D105" s="21">
        <v>53.699284009546538</v>
      </c>
      <c r="E105" s="21">
        <v>70.098576122672512</v>
      </c>
      <c r="F105" s="21">
        <v>67.106710671067106</v>
      </c>
      <c r="G105" s="21">
        <v>22.222222222222221</v>
      </c>
      <c r="H105" s="21">
        <v>8.7719298245614041</v>
      </c>
      <c r="K105" s="23">
        <v>0</v>
      </c>
      <c r="L105" s="23">
        <v>5.8823529411764701</v>
      </c>
      <c r="M105" s="23">
        <v>8.1005586592178762</v>
      </c>
      <c r="N105" s="23">
        <v>13.793103448275861</v>
      </c>
      <c r="O105" s="23">
        <v>0.23752969121140144</v>
      </c>
      <c r="P105" s="23">
        <v>20.625</v>
      </c>
      <c r="Q105" s="23">
        <v>26.400000000000002</v>
      </c>
      <c r="R105" s="23">
        <v>23.52941176470588</v>
      </c>
      <c r="V105" s="23">
        <v>0.1988</v>
      </c>
      <c r="W105" s="23">
        <v>0.22439999999999999</v>
      </c>
      <c r="X105" s="23">
        <v>0.38740000000000002</v>
      </c>
      <c r="Y105" s="23">
        <v>0.11700000000000001</v>
      </c>
      <c r="Z105" s="23">
        <v>3.04E-2</v>
      </c>
      <c r="AA105" s="23">
        <v>4.2000000000000003E-2</v>
      </c>
      <c r="AE105" s="23">
        <v>2.6936026936026935E-2</v>
      </c>
      <c r="AF105" s="23">
        <v>6.4439140811455853E-2</v>
      </c>
      <c r="AG105" s="23">
        <v>7.2289156626506021E-2</v>
      </c>
      <c r="AH105" s="23">
        <v>4.2904290429042903E-2</v>
      </c>
      <c r="AI105" s="23">
        <v>3.3986928104575161E-2</v>
      </c>
      <c r="AJ105" s="23">
        <v>1.4619883040935672E-3</v>
      </c>
      <c r="AO105" s="23">
        <v>9.324009324009324E-3</v>
      </c>
      <c r="AP105" s="23">
        <v>4.9333333333333333E-2</v>
      </c>
      <c r="AQ105" s="23">
        <v>6.910569105691057E-2</v>
      </c>
      <c r="AR105" s="23">
        <v>8.4772370486656201E-2</v>
      </c>
      <c r="AS105" s="23">
        <v>8.2304526748971193E-2</v>
      </c>
      <c r="AT105" s="23">
        <v>0.10397553516819572</v>
      </c>
      <c r="AU105" s="23">
        <v>5.9009483667017915E-2</v>
      </c>
      <c r="AV105" s="23">
        <v>210</v>
      </c>
      <c r="AZ105" s="23">
        <v>0.69354838709677424</v>
      </c>
      <c r="BA105" s="23">
        <v>0.80519480519480524</v>
      </c>
      <c r="BB105" s="23">
        <v>0.7441860465116279</v>
      </c>
      <c r="BC105" s="23">
        <v>0.68831168831168832</v>
      </c>
      <c r="BD105" s="23">
        <v>0.7567567567567568</v>
      </c>
      <c r="BE105" s="23">
        <v>0.5</v>
      </c>
      <c r="BF105" s="23">
        <v>0.73333333333333328</v>
      </c>
      <c r="BI105" s="23">
        <v>8.885941644562334E-2</v>
      </c>
      <c r="BJ105" s="23">
        <v>9.5490716180371346E-2</v>
      </c>
      <c r="BK105" s="23">
        <v>0.33023872679045091</v>
      </c>
      <c r="BL105" s="23">
        <v>0.48541114058355439</v>
      </c>
      <c r="BP105" s="23">
        <v>0.57042253521126762</v>
      </c>
      <c r="BQ105" s="23">
        <v>0.5222816399286988</v>
      </c>
      <c r="BR105" s="23">
        <v>0.71502323180175531</v>
      </c>
      <c r="BS105" s="23">
        <v>0.61025641025641031</v>
      </c>
      <c r="BT105" s="23">
        <v>0.58552631578947367</v>
      </c>
      <c r="BU105" s="23">
        <v>0.14761904761904762</v>
      </c>
      <c r="BY105" s="23">
        <v>0.54545454545454541</v>
      </c>
      <c r="BZ105" s="23">
        <v>0.69599999999999995</v>
      </c>
      <c r="CA105" s="23">
        <v>0.69512195121951215</v>
      </c>
      <c r="CB105" s="23">
        <v>0.6248037676609105</v>
      </c>
      <c r="CC105" s="23">
        <v>0.62757201646090532</v>
      </c>
      <c r="CD105" s="23">
        <v>0.64525993883792054</v>
      </c>
      <c r="CI105" s="23">
        <v>3.5060975609756101E-2</v>
      </c>
      <c r="CJ105" s="23">
        <v>0.17041800643086816</v>
      </c>
      <c r="CK105" s="23">
        <v>0.30072463768115942</v>
      </c>
      <c r="CL105" s="23">
        <v>0.38617886178861788</v>
      </c>
      <c r="CM105" s="23">
        <v>0.35784313725490197</v>
      </c>
      <c r="CN105" s="23">
        <v>0.31325301204819278</v>
      </c>
    </row>
    <row r="106" spans="3:92" x14ac:dyDescent="0.25">
      <c r="C106" s="21">
        <v>39.325842696629216</v>
      </c>
      <c r="D106" s="21">
        <v>57.41626794258373</v>
      </c>
      <c r="E106" s="21">
        <v>44.711014176663035</v>
      </c>
      <c r="F106" s="21">
        <v>65.049614112458656</v>
      </c>
      <c r="G106" s="21">
        <v>30.026109660574413</v>
      </c>
      <c r="H106" s="21">
        <v>1.4619883040935673</v>
      </c>
      <c r="K106" s="23">
        <v>0</v>
      </c>
      <c r="L106" s="23">
        <v>4.4025157232704402</v>
      </c>
      <c r="M106" s="23">
        <v>9.9270072992700733</v>
      </c>
      <c r="N106" s="23">
        <v>10.9375</v>
      </c>
      <c r="O106" s="23">
        <v>0</v>
      </c>
      <c r="P106" s="23">
        <v>21.470588235294116</v>
      </c>
      <c r="Q106" s="23">
        <v>20.8955223880597</v>
      </c>
      <c r="R106" s="23">
        <v>22.58064516129032</v>
      </c>
      <c r="V106" s="23">
        <v>0.19939999999999999</v>
      </c>
      <c r="W106" s="23">
        <v>0.22</v>
      </c>
      <c r="X106" s="23">
        <v>0.38419999999999999</v>
      </c>
      <c r="Y106" s="23">
        <v>0.1246</v>
      </c>
      <c r="Z106" s="23">
        <v>2.7400000000000001E-2</v>
      </c>
      <c r="AA106" s="23">
        <v>4.4400000000000002E-2</v>
      </c>
      <c r="AE106" s="23">
        <v>2.9213483146067417E-2</v>
      </c>
      <c r="AF106" s="23">
        <v>6.9377990430622011E-2</v>
      </c>
      <c r="AG106" s="23">
        <v>7.6335877862595422E-2</v>
      </c>
      <c r="AH106" s="23">
        <v>5.1819184123484012E-2</v>
      </c>
      <c r="AI106" s="23">
        <v>2.6109660574412531E-2</v>
      </c>
      <c r="AJ106" s="23">
        <v>1.4619883040935672E-3</v>
      </c>
      <c r="AO106" s="23">
        <v>1.5222482435597189E-2</v>
      </c>
      <c r="AP106" s="23">
        <v>4.8517520215633422E-2</v>
      </c>
      <c r="AQ106" s="23">
        <v>7.8697421981004073E-2</v>
      </c>
      <c r="AR106" s="23">
        <v>9.3415007656967836E-2</v>
      </c>
      <c r="AS106" s="23">
        <v>8.9068825910931168E-2</v>
      </c>
      <c r="AT106" s="23">
        <v>0.11295681063122924</v>
      </c>
      <c r="AU106" s="23">
        <v>6.5062152869611214E-2</v>
      </c>
      <c r="AV106" s="23">
        <v>222</v>
      </c>
      <c r="AZ106" s="23">
        <v>0.57894736842105265</v>
      </c>
      <c r="BA106" s="23">
        <v>0.75824175824175821</v>
      </c>
      <c r="BB106" s="23">
        <v>0.8</v>
      </c>
      <c r="BC106" s="23">
        <v>0.71951219512195119</v>
      </c>
      <c r="BD106" s="23">
        <v>0.62962962962962965</v>
      </c>
      <c r="BE106" s="23">
        <v>0.8</v>
      </c>
      <c r="BF106" s="23">
        <v>0.72268907563025209</v>
      </c>
      <c r="BI106" s="23">
        <v>0.10743801652892562</v>
      </c>
      <c r="BJ106" s="23">
        <v>7.1625344352617082E-2</v>
      </c>
      <c r="BK106" s="23">
        <v>0.32782369146005508</v>
      </c>
      <c r="BL106" s="23">
        <v>0.49311294765840219</v>
      </c>
      <c r="BP106" s="23">
        <v>0.58676028084252763</v>
      </c>
      <c r="BQ106" s="23">
        <v>0.49363636363636365</v>
      </c>
      <c r="BR106" s="23">
        <v>0.71160853722019779</v>
      </c>
      <c r="BS106" s="23">
        <v>0.6276083467094703</v>
      </c>
      <c r="BT106" s="23">
        <v>0.69343065693430661</v>
      </c>
      <c r="BU106" s="23">
        <v>0.15765765765765766</v>
      </c>
      <c r="BY106" s="23">
        <v>0.51639344262295084</v>
      </c>
      <c r="BZ106" s="23">
        <v>0.69676549865229109</v>
      </c>
      <c r="CA106" s="23">
        <v>0.70149253731343286</v>
      </c>
      <c r="CB106" s="23">
        <v>0.65696784073506886</v>
      </c>
      <c r="CC106" s="23">
        <v>0.61943319838056676</v>
      </c>
      <c r="CD106" s="23">
        <v>0.61794019933554822</v>
      </c>
      <c r="CI106" s="23">
        <v>2.9112081513828238E-2</v>
      </c>
      <c r="CJ106" s="23">
        <v>0.1901639344262295</v>
      </c>
      <c r="CK106" s="23">
        <v>0.30418250950570341</v>
      </c>
      <c r="CL106" s="23">
        <v>0.3559322033898305</v>
      </c>
      <c r="CM106" s="23">
        <v>0.33333333333333331</v>
      </c>
      <c r="CN106" s="23">
        <v>0.34027777777777779</v>
      </c>
    </row>
    <row r="107" spans="3:92" x14ac:dyDescent="0.25">
      <c r="C107" s="21">
        <v>35.914702581369248</v>
      </c>
      <c r="D107" s="21">
        <v>52.631578947368418</v>
      </c>
      <c r="E107" s="21">
        <v>68.852459016393439</v>
      </c>
      <c r="F107" s="21">
        <v>51.933701657458563</v>
      </c>
      <c r="G107" s="21">
        <v>22.164276401564535</v>
      </c>
      <c r="H107" s="21">
        <v>1.4577259475218658</v>
      </c>
      <c r="K107" s="23">
        <v>0</v>
      </c>
      <c r="L107" s="23">
        <v>8.5106382978723403</v>
      </c>
      <c r="M107" s="23">
        <v>10.309278350515463</v>
      </c>
      <c r="N107" s="23">
        <v>12</v>
      </c>
      <c r="O107" s="23">
        <v>0.48543689320388345</v>
      </c>
      <c r="P107" s="23">
        <v>27.671232876712327</v>
      </c>
      <c r="Q107" s="23">
        <v>28.169014084507044</v>
      </c>
      <c r="R107" s="23">
        <v>16.363636363636363</v>
      </c>
      <c r="V107" s="23">
        <v>0.2064</v>
      </c>
      <c r="W107" s="23">
        <v>0.21679999999999999</v>
      </c>
      <c r="X107" s="23">
        <v>0.37619999999999998</v>
      </c>
      <c r="Y107" s="23">
        <v>0.124</v>
      </c>
      <c r="Z107" s="23">
        <v>0.03</v>
      </c>
      <c r="AA107" s="23">
        <v>4.6600000000000003E-2</v>
      </c>
      <c r="AE107" s="23">
        <v>3.7037037037037035E-2</v>
      </c>
      <c r="AF107" s="23">
        <v>6.5789473684210523E-2</v>
      </c>
      <c r="AG107" s="23">
        <v>7.9781420765027325E-2</v>
      </c>
      <c r="AH107" s="23">
        <v>6.0773480662983423E-2</v>
      </c>
      <c r="AI107" s="23">
        <v>1.8252933507170794E-2</v>
      </c>
      <c r="AJ107" s="23">
        <v>4.3731778425655978E-3</v>
      </c>
      <c r="AO107" s="23">
        <v>1.7730496453900711E-2</v>
      </c>
      <c r="AP107" s="23">
        <v>4.3941411451398134E-2</v>
      </c>
      <c r="AQ107" s="23">
        <v>0.10453920220082531</v>
      </c>
      <c r="AR107" s="23">
        <v>8.7027914614121515E-2</v>
      </c>
      <c r="AS107" s="23">
        <v>9.4E-2</v>
      </c>
      <c r="AT107" s="23">
        <v>0.11920529801324503</v>
      </c>
      <c r="AU107" s="23">
        <v>6.9611780455153954E-2</v>
      </c>
      <c r="AV107" s="23">
        <v>233</v>
      </c>
      <c r="AZ107" s="23">
        <v>0.75342465753424659</v>
      </c>
      <c r="BA107" s="23">
        <v>0.74736842105263157</v>
      </c>
      <c r="BB107" s="23">
        <v>0.79807692307692313</v>
      </c>
      <c r="BC107" s="23">
        <v>0.63529411764705879</v>
      </c>
      <c r="BD107" s="23">
        <v>0.69565217391304346</v>
      </c>
      <c r="BE107" s="23">
        <v>0.41666666666666669</v>
      </c>
      <c r="BF107" s="23">
        <v>0.72448979591836737</v>
      </c>
      <c r="BI107" s="23">
        <v>6.6746126340882006E-2</v>
      </c>
      <c r="BJ107" s="23">
        <v>7.9856972586412389E-2</v>
      </c>
      <c r="BK107" s="23">
        <v>0.33373063170441003</v>
      </c>
      <c r="BL107" s="23">
        <v>0.51966626936829563</v>
      </c>
      <c r="BP107" s="23">
        <v>0.5968992248062015</v>
      </c>
      <c r="BQ107" s="23">
        <v>0.50184501845018448</v>
      </c>
      <c r="BR107" s="23">
        <v>0.72461456671982982</v>
      </c>
      <c r="BS107" s="23">
        <v>0.61774193548387102</v>
      </c>
      <c r="BT107" s="23">
        <v>0.6333333333333333</v>
      </c>
      <c r="BU107" s="23">
        <v>0.21030042918454936</v>
      </c>
      <c r="BY107" s="23">
        <v>0.53546099290780147</v>
      </c>
      <c r="BZ107" s="23">
        <v>0.70173102529960052</v>
      </c>
      <c r="CA107" s="23">
        <v>0.70839064649243466</v>
      </c>
      <c r="CB107" s="23">
        <v>0.6617405582922824</v>
      </c>
      <c r="CC107" s="23">
        <v>0.60799999999999998</v>
      </c>
      <c r="CD107" s="23">
        <v>0.60596026490066224</v>
      </c>
      <c r="CI107" s="23">
        <v>4.2424242424242427E-2</v>
      </c>
      <c r="CJ107" s="23">
        <v>0.17525773195876287</v>
      </c>
      <c r="CK107" s="23">
        <v>0.36551724137931035</v>
      </c>
      <c r="CL107" s="23">
        <v>0.35510204081632651</v>
      </c>
      <c r="CM107" s="23">
        <v>0.35</v>
      </c>
      <c r="CN107" s="23">
        <v>0.35810810810810811</v>
      </c>
    </row>
    <row r="108" spans="3:92" x14ac:dyDescent="0.25">
      <c r="C108" s="21">
        <v>44.893378226711562</v>
      </c>
      <c r="D108" s="21">
        <v>63.245823389021481</v>
      </c>
      <c r="E108" s="21">
        <v>55.798687089715536</v>
      </c>
      <c r="F108" s="21">
        <v>61.742006615214997</v>
      </c>
      <c r="G108" s="21">
        <v>23.622047244094489</v>
      </c>
      <c r="H108" s="21">
        <v>7.2674418604651159</v>
      </c>
      <c r="K108" s="23">
        <v>0</v>
      </c>
      <c r="L108" s="23">
        <v>5.2941176470588234</v>
      </c>
      <c r="M108" s="23">
        <v>10.413694721825962</v>
      </c>
      <c r="N108" s="23">
        <v>10.869565217391305</v>
      </c>
      <c r="O108" s="23">
        <v>0</v>
      </c>
      <c r="P108" s="23">
        <v>20.414201183431953</v>
      </c>
      <c r="Q108" s="23">
        <v>29.914529914529915</v>
      </c>
      <c r="R108" s="23">
        <v>18.64406779661017</v>
      </c>
      <c r="V108" s="23">
        <v>0.19059999999999999</v>
      </c>
      <c r="W108" s="23">
        <v>0.22420000000000001</v>
      </c>
      <c r="X108" s="23">
        <v>0.3846</v>
      </c>
      <c r="Y108" s="23">
        <v>0.1206</v>
      </c>
      <c r="Z108" s="23">
        <v>3.5000000000000003E-2</v>
      </c>
      <c r="AA108" s="23">
        <v>4.4999999999999998E-2</v>
      </c>
      <c r="AE108" s="23">
        <v>3.1425364758698095E-2</v>
      </c>
      <c r="AF108" s="23">
        <v>4.77326968973747E-2</v>
      </c>
      <c r="AG108" s="23">
        <v>8.0962800875273522E-2</v>
      </c>
      <c r="AH108" s="23">
        <v>6.1742006615214992E-2</v>
      </c>
      <c r="AI108" s="23">
        <v>3.2808398950131233E-2</v>
      </c>
      <c r="AJ108" s="23">
        <v>2.9069767441860465E-3</v>
      </c>
      <c r="AO108" s="23">
        <v>2.1126760563380281E-2</v>
      </c>
      <c r="AP108" s="23">
        <v>5.5989583333333336E-2</v>
      </c>
      <c r="AQ108" s="23">
        <v>7.8378378378378383E-2</v>
      </c>
      <c r="AR108" s="23">
        <v>6.8493150684931503E-2</v>
      </c>
      <c r="AS108" s="23">
        <v>0.10580912863070539</v>
      </c>
      <c r="AT108" s="23">
        <v>0.13312693498452013</v>
      </c>
      <c r="AU108" s="23">
        <v>6.7503924646781788E-2</v>
      </c>
      <c r="AV108" s="23">
        <v>225</v>
      </c>
      <c r="AZ108" s="23">
        <v>0.77272727272727271</v>
      </c>
      <c r="BA108" s="23">
        <v>0.77500000000000002</v>
      </c>
      <c r="BB108" s="23">
        <v>0.77</v>
      </c>
      <c r="BC108" s="23">
        <v>0.66666666666666663</v>
      </c>
      <c r="BD108" s="23">
        <v>0.67741935483870963</v>
      </c>
      <c r="BE108" s="23">
        <v>1</v>
      </c>
      <c r="BF108" s="23">
        <v>0.74930362116991645</v>
      </c>
      <c r="BI108" s="23">
        <v>9.5041322314049589E-2</v>
      </c>
      <c r="BJ108" s="23">
        <v>0.10192837465564739</v>
      </c>
      <c r="BK108" s="23">
        <v>0.30440771349862261</v>
      </c>
      <c r="BL108" s="23">
        <v>0.49862258953168043</v>
      </c>
      <c r="BP108" s="23">
        <v>0.62749213011542493</v>
      </c>
      <c r="BQ108" s="23">
        <v>0.48795718108831398</v>
      </c>
      <c r="BR108" s="23">
        <v>0.72438897555902237</v>
      </c>
      <c r="BS108" s="23">
        <v>0.67330016583747931</v>
      </c>
      <c r="BT108" s="23">
        <v>0.6</v>
      </c>
      <c r="BU108" s="23">
        <v>0.12444444444444444</v>
      </c>
      <c r="BY108" s="23">
        <v>0.53638497652582162</v>
      </c>
      <c r="BZ108" s="23">
        <v>0.69661458333333337</v>
      </c>
      <c r="CA108" s="23">
        <v>0.69729729729729728</v>
      </c>
      <c r="CB108" s="23">
        <v>0.65296803652968038</v>
      </c>
      <c r="CC108" s="23">
        <v>0.62863070539419086</v>
      </c>
      <c r="CD108" s="23">
        <v>0.65325077399380804</v>
      </c>
      <c r="CI108" s="23">
        <v>4.4576523031203567E-2</v>
      </c>
      <c r="CJ108" s="23">
        <v>0.19122257053291536</v>
      </c>
      <c r="CK108" s="23">
        <v>0.3210332103321033</v>
      </c>
      <c r="CL108" s="23">
        <v>0.32575757575757575</v>
      </c>
      <c r="CM108" s="23">
        <v>0.38738738738738737</v>
      </c>
      <c r="CN108" s="23">
        <v>0.36666666666666664</v>
      </c>
    </row>
    <row r="109" spans="3:92" x14ac:dyDescent="0.25">
      <c r="C109" s="21">
        <v>35.874439461883405</v>
      </c>
      <c r="D109" s="21">
        <v>38.369304556354919</v>
      </c>
      <c r="E109" s="21">
        <v>76.92307692307692</v>
      </c>
      <c r="F109" s="21">
        <v>59.800664451827245</v>
      </c>
      <c r="G109" s="21">
        <v>23.316062176165804</v>
      </c>
      <c r="H109" s="21">
        <v>4.3541364296081273</v>
      </c>
      <c r="K109" s="23">
        <v>0</v>
      </c>
      <c r="L109" s="23">
        <v>5.161290322580645</v>
      </c>
      <c r="M109" s="23">
        <v>12.42603550295858</v>
      </c>
      <c r="N109" s="23">
        <v>14.285714285714285</v>
      </c>
      <c r="O109" s="23">
        <v>0.22779043280182232</v>
      </c>
      <c r="P109" s="23">
        <v>17.611940298507463</v>
      </c>
      <c r="Q109" s="23">
        <v>24.444444444444443</v>
      </c>
      <c r="R109" s="23">
        <v>19.642857142857142</v>
      </c>
      <c r="V109" s="23">
        <v>0.20039999999999999</v>
      </c>
      <c r="W109" s="23">
        <v>0.21740000000000001</v>
      </c>
      <c r="X109" s="23">
        <v>0.38300000000000001</v>
      </c>
      <c r="Y109" s="23">
        <v>0.1208</v>
      </c>
      <c r="Z109" s="23">
        <v>2.9399999999999999E-2</v>
      </c>
      <c r="AA109" s="23">
        <v>4.9000000000000002E-2</v>
      </c>
      <c r="AE109" s="23">
        <v>4.4843049327354258E-2</v>
      </c>
      <c r="AF109" s="23">
        <v>6.9544364508393283E-2</v>
      </c>
      <c r="AG109" s="23">
        <v>7.032967032967033E-2</v>
      </c>
      <c r="AH109" s="23">
        <v>7.1982281284606861E-2</v>
      </c>
      <c r="AI109" s="23">
        <v>2.072538860103627E-2</v>
      </c>
      <c r="AJ109" s="23">
        <v>2.9027576197387518E-3</v>
      </c>
      <c r="AO109" s="23">
        <v>1.6607354685646499E-2</v>
      </c>
      <c r="AP109" s="23">
        <v>5.3262316910785618E-2</v>
      </c>
      <c r="AQ109" s="23">
        <v>7.307171853856563E-2</v>
      </c>
      <c r="AR109" s="23">
        <v>8.1037277147487846E-2</v>
      </c>
      <c r="AS109" s="23">
        <v>7.6771653543307089E-2</v>
      </c>
      <c r="AT109" s="23">
        <v>9.8305084745762716E-2</v>
      </c>
      <c r="AU109" s="23">
        <v>6.0218491873168134E-2</v>
      </c>
      <c r="AV109" s="23">
        <v>245</v>
      </c>
      <c r="AZ109" s="23">
        <v>0.70512820512820518</v>
      </c>
      <c r="BA109" s="23">
        <v>0.7432432432432432</v>
      </c>
      <c r="BB109" s="23">
        <v>0.75824175824175821</v>
      </c>
      <c r="BC109" s="23">
        <v>0.78</v>
      </c>
      <c r="BD109" s="23">
        <v>0.7142857142857143</v>
      </c>
      <c r="BE109" s="23">
        <v>0.75</v>
      </c>
      <c r="BF109" s="23">
        <v>0.7466666666666667</v>
      </c>
      <c r="BI109" s="23">
        <v>0.10763454317897372</v>
      </c>
      <c r="BJ109" s="23">
        <v>9.6370463078848556E-2</v>
      </c>
      <c r="BK109" s="23">
        <v>0.31539424280350437</v>
      </c>
      <c r="BL109" s="23">
        <v>0.48060075093867333</v>
      </c>
      <c r="BP109" s="23">
        <v>0.57185628742514971</v>
      </c>
      <c r="BQ109" s="23">
        <v>0.50321987120515177</v>
      </c>
      <c r="BR109" s="23">
        <v>0.72950391644908619</v>
      </c>
      <c r="BS109" s="23">
        <v>0.62748344370860931</v>
      </c>
      <c r="BT109" s="23">
        <v>0.58503401360544216</v>
      </c>
      <c r="BU109" s="23">
        <v>0.1306122448979592</v>
      </c>
      <c r="BY109" s="23">
        <v>0.5527876631079478</v>
      </c>
      <c r="BZ109" s="23">
        <v>0.67376830892143813</v>
      </c>
      <c r="CA109" s="23">
        <v>0.68876860622462788</v>
      </c>
      <c r="CB109" s="23">
        <v>0.67585089141004862</v>
      </c>
      <c r="CC109" s="23">
        <v>0.62204724409448819</v>
      </c>
      <c r="CD109" s="23">
        <v>0.66101694915254239</v>
      </c>
      <c r="CI109" s="23">
        <v>3.0534351145038167E-2</v>
      </c>
      <c r="CJ109" s="23">
        <v>0.20189274447949526</v>
      </c>
      <c r="CK109" s="23">
        <v>0.28880866425992779</v>
      </c>
      <c r="CL109" s="23">
        <v>0.38325991189427311</v>
      </c>
      <c r="CM109" s="23">
        <v>0.34101382488479265</v>
      </c>
      <c r="CN109" s="23">
        <v>0.31724137931034485</v>
      </c>
    </row>
    <row r="110" spans="3:92" x14ac:dyDescent="0.25">
      <c r="C110" s="21">
        <v>31.567080045095828</v>
      </c>
      <c r="D110" s="21">
        <v>69.461077844311376</v>
      </c>
      <c r="E110" s="21">
        <v>64.200217627856361</v>
      </c>
      <c r="F110" s="21">
        <v>71.507150715071504</v>
      </c>
      <c r="G110" s="21">
        <v>30.14416775884666</v>
      </c>
      <c r="H110" s="21">
        <v>8.7336244541484724</v>
      </c>
      <c r="K110" s="23">
        <v>0</v>
      </c>
      <c r="L110" s="23">
        <v>11.363636363636363</v>
      </c>
      <c r="M110" s="23">
        <v>8.8495575221238933</v>
      </c>
      <c r="N110" s="23">
        <v>14.814814814814813</v>
      </c>
      <c r="O110" s="23">
        <v>0.22935779816513763</v>
      </c>
      <c r="P110" s="23">
        <v>22.157434402332363</v>
      </c>
      <c r="Q110" s="23">
        <v>18.103448275862068</v>
      </c>
      <c r="R110" s="23">
        <v>24.590163934426229</v>
      </c>
      <c r="V110" s="23">
        <v>0.20039999999999999</v>
      </c>
      <c r="W110" s="23">
        <v>0.218</v>
      </c>
      <c r="X110" s="23">
        <v>0.38040000000000002</v>
      </c>
      <c r="Y110" s="23">
        <v>0.12239999999999999</v>
      </c>
      <c r="Z110" s="23">
        <v>3.32E-2</v>
      </c>
      <c r="AA110" s="23">
        <v>4.5600000000000002E-2</v>
      </c>
      <c r="AE110" s="23">
        <v>3.8331454340473504E-2</v>
      </c>
      <c r="AF110" s="23">
        <v>7.4251497005988029E-2</v>
      </c>
      <c r="AG110" s="23">
        <v>6.8552774755168661E-2</v>
      </c>
      <c r="AH110" s="23">
        <v>5.2805280528052806E-2</v>
      </c>
      <c r="AI110" s="23">
        <v>2.2280471821756225E-2</v>
      </c>
      <c r="AJ110" s="23">
        <v>5.822416302765648E-3</v>
      </c>
      <c r="AO110" s="23">
        <v>1.1834319526627219E-2</v>
      </c>
      <c r="AP110" s="23">
        <v>5.6603773584905662E-2</v>
      </c>
      <c r="AQ110" s="23">
        <v>9.375E-2</v>
      </c>
      <c r="AR110" s="23">
        <v>7.7041602465331274E-2</v>
      </c>
      <c r="AS110" s="23">
        <v>9.0725806451612906E-2</v>
      </c>
      <c r="AT110" s="23">
        <v>0.10264900662251655</v>
      </c>
      <c r="AU110" s="23">
        <v>6.5517241379310351E-2</v>
      </c>
      <c r="AV110" s="23">
        <v>228</v>
      </c>
      <c r="AZ110" s="23">
        <v>0.6875</v>
      </c>
      <c r="BA110" s="23">
        <v>0.81707317073170727</v>
      </c>
      <c r="BB110" s="23">
        <v>0.69230769230769229</v>
      </c>
      <c r="BC110" s="23">
        <v>0.68831168831168832</v>
      </c>
      <c r="BD110" s="23">
        <v>0.68</v>
      </c>
      <c r="BE110" s="23">
        <v>0.63636363636363635</v>
      </c>
      <c r="BF110" s="23">
        <v>0.71714285714285719</v>
      </c>
      <c r="BI110" s="23">
        <v>8.0321285140562249E-2</v>
      </c>
      <c r="BJ110" s="23">
        <v>0.10307898259705489</v>
      </c>
      <c r="BK110" s="23">
        <v>0.31860776439089694</v>
      </c>
      <c r="BL110" s="23">
        <v>0.49799196787148592</v>
      </c>
      <c r="BP110" s="23">
        <v>0.61576846307385225</v>
      </c>
      <c r="BQ110" s="23">
        <v>0.52477064220183489</v>
      </c>
      <c r="BR110" s="23">
        <v>0.73449001051524709</v>
      </c>
      <c r="BS110" s="23">
        <v>0.63398692810457513</v>
      </c>
      <c r="BT110" s="23">
        <v>0.64457831325301207</v>
      </c>
      <c r="BU110" s="23">
        <v>0.14035087719298245</v>
      </c>
      <c r="BY110" s="23">
        <v>0.57278106508875737</v>
      </c>
      <c r="BZ110" s="23">
        <v>0.69676549865229109</v>
      </c>
      <c r="CA110" s="23">
        <v>0.70244565217391308</v>
      </c>
      <c r="CB110" s="23">
        <v>0.68721109399075497</v>
      </c>
      <c r="CC110" s="23">
        <v>0.61693548387096775</v>
      </c>
      <c r="CD110" s="23">
        <v>0.64238410596026485</v>
      </c>
      <c r="CI110" s="23">
        <v>3.1818181818181815E-2</v>
      </c>
      <c r="CJ110" s="23">
        <v>0.19875776397515527</v>
      </c>
      <c r="CK110" s="23">
        <v>0.33823529411764708</v>
      </c>
      <c r="CL110" s="23">
        <v>0.32941176470588235</v>
      </c>
      <c r="CM110" s="23">
        <v>0.37019230769230771</v>
      </c>
      <c r="CN110" s="23">
        <v>0.29801324503311261</v>
      </c>
    </row>
    <row r="111" spans="3:92" x14ac:dyDescent="0.25">
      <c r="C111" s="21">
        <v>40.313549832026872</v>
      </c>
      <c r="D111" s="21">
        <v>53.763440860215056</v>
      </c>
      <c r="E111" s="21">
        <v>69.945355191256837</v>
      </c>
      <c r="F111" s="21">
        <v>49.668874172185433</v>
      </c>
      <c r="G111" s="21">
        <v>23.49869451697128</v>
      </c>
      <c r="H111" s="21">
        <v>2.9282576866764276</v>
      </c>
      <c r="K111" s="23">
        <v>0</v>
      </c>
      <c r="L111" s="23">
        <v>8.695652173913043</v>
      </c>
      <c r="M111" s="23">
        <v>10.428571428571429</v>
      </c>
      <c r="N111" s="23">
        <v>15.517241379310345</v>
      </c>
      <c r="O111" s="23">
        <v>0</v>
      </c>
      <c r="P111" s="23">
        <v>21.407624633431084</v>
      </c>
      <c r="Q111" s="23">
        <v>31.2</v>
      </c>
      <c r="R111" s="23">
        <v>20.37037037037037</v>
      </c>
      <c r="V111" s="23">
        <v>0.20100000000000001</v>
      </c>
      <c r="W111" s="23">
        <v>0.21679999999999999</v>
      </c>
      <c r="X111" s="23">
        <v>0.38300000000000001</v>
      </c>
      <c r="Y111" s="23">
        <v>0.1172</v>
      </c>
      <c r="Z111" s="23">
        <v>3.3399999999999999E-2</v>
      </c>
      <c r="AA111" s="23">
        <v>4.8599999999999997E-2</v>
      </c>
      <c r="AE111" s="23">
        <v>4.7032474804031353E-2</v>
      </c>
      <c r="AF111" s="23">
        <v>6.9295101553166066E-2</v>
      </c>
      <c r="AG111" s="23">
        <v>7.650273224043716E-2</v>
      </c>
      <c r="AH111" s="23">
        <v>6.1810154525386317E-2</v>
      </c>
      <c r="AI111" s="23">
        <v>2.0887728459530026E-2</v>
      </c>
      <c r="AJ111" s="23">
        <v>1.4641288433382138E-3</v>
      </c>
      <c r="AO111" s="23">
        <v>2.3696682464454975E-2</v>
      </c>
      <c r="AP111" s="23">
        <v>5.0870147255689425E-2</v>
      </c>
      <c r="AQ111" s="23">
        <v>7.0175438596491224E-2</v>
      </c>
      <c r="AR111" s="23">
        <v>8.7859424920127799E-2</v>
      </c>
      <c r="AS111" s="23">
        <v>0.11812627291242363</v>
      </c>
      <c r="AT111" s="23">
        <v>0.11551155115511551</v>
      </c>
      <c r="AU111" s="23">
        <v>6.8763326226012791E-2</v>
      </c>
      <c r="AV111" s="23">
        <v>243</v>
      </c>
      <c r="AZ111" s="23">
        <v>0.7441860465116279</v>
      </c>
      <c r="BA111" s="23">
        <v>0.81176470588235294</v>
      </c>
      <c r="BB111" s="23">
        <v>0.75</v>
      </c>
      <c r="BC111" s="23">
        <v>0.78409090909090906</v>
      </c>
      <c r="BD111" s="23">
        <v>0.61290322580645162</v>
      </c>
      <c r="BE111" s="23">
        <v>0.66666666666666663</v>
      </c>
      <c r="BF111" s="23">
        <v>0.75826972010178118</v>
      </c>
      <c r="BI111" s="23">
        <v>9.0570719602977662E-2</v>
      </c>
      <c r="BJ111" s="23">
        <v>0.11042183622828784</v>
      </c>
      <c r="BK111" s="23">
        <v>0.34243176178660051</v>
      </c>
      <c r="BL111" s="23">
        <v>0.45657568238213397</v>
      </c>
      <c r="BP111" s="23">
        <v>0.60099502487562184</v>
      </c>
      <c r="BQ111" s="23">
        <v>0.51937269372693728</v>
      </c>
      <c r="BR111" s="23">
        <v>0.72845953002610964</v>
      </c>
      <c r="BS111" s="23">
        <v>0.65017064846416384</v>
      </c>
      <c r="BT111" s="23">
        <v>0.6586826347305389</v>
      </c>
      <c r="BU111" s="23">
        <v>0.18518518518518517</v>
      </c>
      <c r="BY111" s="23">
        <v>0.54976303317535546</v>
      </c>
      <c r="BZ111" s="23">
        <v>0.71084337349397586</v>
      </c>
      <c r="CA111" s="23">
        <v>0.68825910931174084</v>
      </c>
      <c r="CB111" s="23">
        <v>0.69169329073482433</v>
      </c>
      <c r="CC111" s="23">
        <v>0.63543788187372707</v>
      </c>
      <c r="CD111" s="23">
        <v>0.65676567656765672</v>
      </c>
      <c r="CI111" s="23">
        <v>4.1297935103244837E-2</v>
      </c>
      <c r="CJ111" s="23">
        <v>0.21478873239436619</v>
      </c>
      <c r="CK111" s="23">
        <v>0.2874015748031496</v>
      </c>
      <c r="CL111" s="23">
        <v>0.38492063492063494</v>
      </c>
      <c r="CM111" s="23">
        <v>0.44036697247706424</v>
      </c>
      <c r="CN111" s="23">
        <v>0.3443708609271523</v>
      </c>
    </row>
    <row r="112" spans="3:92" x14ac:dyDescent="0.25">
      <c r="C112" s="21">
        <v>20.247469066366705</v>
      </c>
      <c r="D112" s="21">
        <v>52.821128451380552</v>
      </c>
      <c r="E112" s="21">
        <v>53.610503282275708</v>
      </c>
      <c r="F112" s="21">
        <v>50.66079295154185</v>
      </c>
      <c r="G112" s="21">
        <v>20.806241872561767</v>
      </c>
      <c r="H112" s="21">
        <v>2.9112081513828238</v>
      </c>
      <c r="K112" s="23">
        <v>0</v>
      </c>
      <c r="L112" s="23">
        <v>6.8027210884353746</v>
      </c>
      <c r="M112" s="23">
        <v>10.526315789473683</v>
      </c>
      <c r="N112" s="23">
        <v>17.021276595744681</v>
      </c>
      <c r="O112" s="23">
        <v>0</v>
      </c>
      <c r="P112" s="23">
        <v>21.802325581395348</v>
      </c>
      <c r="Q112" s="23">
        <v>25.185185185185183</v>
      </c>
      <c r="R112" s="23">
        <v>22.950819672131146</v>
      </c>
      <c r="V112" s="23">
        <v>0.19700000000000001</v>
      </c>
      <c r="W112" s="23">
        <v>0.22020000000000001</v>
      </c>
      <c r="X112" s="23">
        <v>0.37859999999999999</v>
      </c>
      <c r="Y112" s="23">
        <v>0.12559999999999999</v>
      </c>
      <c r="Z112" s="23">
        <v>3.5000000000000003E-2</v>
      </c>
      <c r="AA112" s="23">
        <v>4.36E-2</v>
      </c>
      <c r="AE112" s="23">
        <v>3.3745781777277842E-2</v>
      </c>
      <c r="AF112" s="23">
        <v>7.6830732292917162E-2</v>
      </c>
      <c r="AG112" s="23">
        <v>6.1269146608315096E-2</v>
      </c>
      <c r="AH112" s="23">
        <v>5.7268722466960353E-2</v>
      </c>
      <c r="AI112" s="23">
        <v>1.950585175552666E-2</v>
      </c>
      <c r="AJ112" s="23">
        <v>1.455604075691412E-3</v>
      </c>
      <c r="AO112" s="23">
        <v>1.5348288075560802E-2</v>
      </c>
      <c r="AP112" s="23">
        <v>5.8904109589041097E-2</v>
      </c>
      <c r="AQ112" s="23">
        <v>9.1999999999999998E-2</v>
      </c>
      <c r="AR112" s="23">
        <v>9.1190108191653782E-2</v>
      </c>
      <c r="AS112" s="23">
        <v>0.10815939278937381</v>
      </c>
      <c r="AT112" s="23">
        <v>0.13513513513513514</v>
      </c>
      <c r="AU112" s="23">
        <v>7.4005794047932574E-2</v>
      </c>
      <c r="AV112" s="23">
        <v>218</v>
      </c>
      <c r="AZ112" s="23">
        <v>0.7432432432432432</v>
      </c>
      <c r="BA112" s="23">
        <v>0.72043010752688175</v>
      </c>
      <c r="BB112" s="23">
        <v>0.71764705882352942</v>
      </c>
      <c r="BC112" s="23">
        <v>0.71052631578947367</v>
      </c>
      <c r="BD112" s="23">
        <v>0.58064516129032262</v>
      </c>
      <c r="BE112" s="23">
        <v>0.42857142857142855</v>
      </c>
      <c r="BF112" s="23">
        <v>0.70491803278688525</v>
      </c>
      <c r="BI112" s="23">
        <v>7.0783132530120488E-2</v>
      </c>
      <c r="BJ112" s="23">
        <v>0.12801204819277109</v>
      </c>
      <c r="BK112" s="23">
        <v>0.33885542168674698</v>
      </c>
      <c r="BL112" s="23">
        <v>0.46234939759036142</v>
      </c>
      <c r="BP112" s="23">
        <v>0.6142131979695431</v>
      </c>
      <c r="BQ112" s="23">
        <v>0.51861943687556766</v>
      </c>
      <c r="BR112" s="23">
        <v>0.72160591653460116</v>
      </c>
      <c r="BS112" s="23">
        <v>0.63216560509554143</v>
      </c>
      <c r="BT112" s="23">
        <v>0.6171428571428571</v>
      </c>
      <c r="BU112" s="23">
        <v>0.1834862385321101</v>
      </c>
      <c r="BY112" s="23">
        <v>0.53482880755608031</v>
      </c>
      <c r="BZ112" s="23">
        <v>0.67123287671232879</v>
      </c>
      <c r="CA112" s="23">
        <v>0.69866666666666666</v>
      </c>
      <c r="CB112" s="23">
        <v>0.65842349304482228</v>
      </c>
      <c r="CC112" s="23">
        <v>0.6470588235294118</v>
      </c>
      <c r="CD112" s="23">
        <v>0.70270270270270274</v>
      </c>
      <c r="CI112" s="23">
        <v>2.9940119760479042E-2</v>
      </c>
      <c r="CJ112" s="23">
        <v>0.23178807947019867</v>
      </c>
      <c r="CK112" s="23">
        <v>0.32996632996632996</v>
      </c>
      <c r="CL112" s="23">
        <v>0.36799999999999999</v>
      </c>
      <c r="CM112" s="23">
        <v>0.35245901639344263</v>
      </c>
      <c r="CN112" s="23">
        <v>0.41258741258741261</v>
      </c>
    </row>
    <row r="113" spans="3:92" x14ac:dyDescent="0.25">
      <c r="C113" s="21">
        <v>41.387024608501122</v>
      </c>
      <c r="D113" s="21">
        <v>58.472553699284006</v>
      </c>
      <c r="E113" s="21">
        <v>70.252469813391883</v>
      </c>
      <c r="F113" s="21">
        <v>57.585825027685495</v>
      </c>
      <c r="G113" s="21">
        <v>31.372549019607842</v>
      </c>
      <c r="H113" s="21">
        <v>13.062409288824384</v>
      </c>
      <c r="K113" s="23">
        <v>0</v>
      </c>
      <c r="L113" s="23">
        <v>4.7297297297297298</v>
      </c>
      <c r="M113" s="23">
        <v>13.011695906432749</v>
      </c>
      <c r="N113" s="23">
        <v>6</v>
      </c>
      <c r="O113" s="23">
        <v>0</v>
      </c>
      <c r="P113" s="23">
        <v>22.873900293255129</v>
      </c>
      <c r="Q113" s="23">
        <v>19.858156028368796</v>
      </c>
      <c r="R113" s="23">
        <v>8.1967213114754092</v>
      </c>
      <c r="V113" s="23">
        <v>0.20519999999999999</v>
      </c>
      <c r="W113" s="23">
        <v>0.20979999999999999</v>
      </c>
      <c r="X113" s="23">
        <v>0.38059999999999999</v>
      </c>
      <c r="Y113" s="23">
        <v>0.12920000000000001</v>
      </c>
      <c r="Z113" s="23">
        <v>3.1600000000000003E-2</v>
      </c>
      <c r="AA113" s="23">
        <v>4.36E-2</v>
      </c>
      <c r="AE113" s="23">
        <v>4.1387024608501119E-2</v>
      </c>
      <c r="AF113" s="23">
        <v>5.8472553699284009E-2</v>
      </c>
      <c r="AG113" s="23">
        <v>6.1470911086717893E-2</v>
      </c>
      <c r="AH113" s="23">
        <v>6.533776301218161E-2</v>
      </c>
      <c r="AI113" s="23">
        <v>2.0915032679738561E-2</v>
      </c>
      <c r="AJ113" s="23">
        <v>1.4513788098693759E-3</v>
      </c>
      <c r="AO113" s="23">
        <v>1.4167650531286895E-2</v>
      </c>
      <c r="AP113" s="23">
        <v>5.5045871559633031E-2</v>
      </c>
      <c r="AQ113" s="23">
        <v>9.906291834002677E-2</v>
      </c>
      <c r="AR113" s="23">
        <v>7.2013093289689037E-2</v>
      </c>
      <c r="AS113" s="23">
        <v>0.1</v>
      </c>
      <c r="AT113" s="23">
        <v>0.1111111111111111</v>
      </c>
      <c r="AU113" s="23">
        <v>6.7625133120340783E-2</v>
      </c>
      <c r="AV113" s="23">
        <v>218</v>
      </c>
      <c r="AZ113" s="23">
        <v>0.70238095238095233</v>
      </c>
      <c r="BA113" s="23">
        <v>0.70588235294117652</v>
      </c>
      <c r="BB113" s="23">
        <v>0.6966292134831461</v>
      </c>
      <c r="BC113" s="23">
        <v>0.77108433734939763</v>
      </c>
      <c r="BD113" s="23">
        <v>0.70833333333333337</v>
      </c>
      <c r="BE113" s="23">
        <v>0.77777777777777779</v>
      </c>
      <c r="BF113" s="23">
        <v>0.71925133689839571</v>
      </c>
      <c r="BI113" s="23">
        <v>0.11866666666666667</v>
      </c>
      <c r="BJ113" s="23">
        <v>9.7333333333333327E-2</v>
      </c>
      <c r="BK113" s="23">
        <v>0.312</v>
      </c>
      <c r="BL113" s="23">
        <v>0.47199999999999998</v>
      </c>
      <c r="BP113" s="23">
        <v>0.63157894736842102</v>
      </c>
      <c r="BQ113" s="23">
        <v>0.50524308865586276</v>
      </c>
      <c r="BR113" s="23">
        <v>0.7157120336311088</v>
      </c>
      <c r="BS113" s="23">
        <v>0.61919504643962853</v>
      </c>
      <c r="BT113" s="23">
        <v>0.65189873417721522</v>
      </c>
      <c r="BU113" s="23">
        <v>0.14678899082568808</v>
      </c>
      <c r="BY113" s="23">
        <v>0.52656434474616298</v>
      </c>
      <c r="BZ113" s="23">
        <v>0.67496723460026209</v>
      </c>
      <c r="CA113" s="23">
        <v>0.70950468540829992</v>
      </c>
      <c r="CB113" s="23">
        <v>0.67921440261865795</v>
      </c>
      <c r="CC113" s="23">
        <v>0.59799999999999998</v>
      </c>
      <c r="CD113" s="23">
        <v>0.65972222222222221</v>
      </c>
      <c r="CI113" s="23">
        <v>2.9985007496251874E-2</v>
      </c>
      <c r="CJ113" s="23">
        <v>0.24761904761904763</v>
      </c>
      <c r="CK113" s="23">
        <v>0.36267605633802819</v>
      </c>
      <c r="CL113" s="23">
        <v>0.33039647577092512</v>
      </c>
      <c r="CM113" s="23">
        <v>0.39269406392694062</v>
      </c>
      <c r="CN113" s="23">
        <v>0.33333333333333331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0]!Main">
                <anchor moveWithCells="1" sizeWithCells="1">
                  <from>
                    <xdr:col>93</xdr:col>
                    <xdr:colOff>247650</xdr:colOff>
                    <xdr:row>13</xdr:row>
                    <xdr:rowOff>180975</xdr:rowOff>
                  </from>
                  <to>
                    <xdr:col>94</xdr:col>
                    <xdr:colOff>1343025</xdr:colOff>
                    <xdr:row>16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5" tint="0.59999389629810485"/>
  </sheetPr>
  <dimension ref="A1:Q108"/>
  <sheetViews>
    <sheetView showGridLines="0" workbookViewId="0">
      <selection activeCell="B9" sqref="B9"/>
    </sheetView>
  </sheetViews>
  <sheetFormatPr defaultRowHeight="15" x14ac:dyDescent="0.25"/>
  <cols>
    <col min="1" max="1" width="19.42578125" customWidth="1"/>
    <col min="2" max="2" width="13.140625" bestFit="1" customWidth="1"/>
    <col min="3" max="3" width="13.140625" customWidth="1"/>
    <col min="7" max="7" width="4" customWidth="1"/>
    <col min="8" max="8" width="13.140625" bestFit="1" customWidth="1"/>
    <col min="9" max="9" width="13.140625" customWidth="1"/>
    <col min="13" max="13" width="4.85546875" customWidth="1"/>
  </cols>
  <sheetData>
    <row r="1" spans="1:17" x14ac:dyDescent="0.25">
      <c r="B1" s="207" t="s">
        <v>124</v>
      </c>
      <c r="C1" s="207"/>
      <c r="D1" s="207"/>
      <c r="E1" s="207"/>
      <c r="F1" s="207"/>
      <c r="H1" s="207" t="s">
        <v>123</v>
      </c>
      <c r="I1" s="207"/>
      <c r="J1" s="207"/>
      <c r="K1" s="207"/>
      <c r="L1" s="207"/>
    </row>
    <row r="2" spans="1:17" x14ac:dyDescent="0.25">
      <c r="B2" s="208" t="s">
        <v>63</v>
      </c>
      <c r="C2" s="208"/>
      <c r="D2" s="208"/>
      <c r="E2" s="208"/>
      <c r="F2" s="208"/>
      <c r="H2" s="208" t="s">
        <v>63</v>
      </c>
      <c r="I2" s="208"/>
      <c r="J2" s="208"/>
      <c r="K2" s="208"/>
      <c r="L2" s="208"/>
      <c r="N2" s="67"/>
      <c r="O2" s="67"/>
      <c r="P2" s="67"/>
      <c r="Q2" s="67"/>
    </row>
    <row r="3" spans="1:17" s="23" customFormat="1" x14ac:dyDescent="0.25">
      <c r="A3" s="73"/>
      <c r="B3" s="74">
        <v>0</v>
      </c>
      <c r="C3" s="74">
        <v>0.25</v>
      </c>
      <c r="D3" s="75">
        <v>0.5</v>
      </c>
      <c r="E3" s="75">
        <v>0.75</v>
      </c>
      <c r="F3" s="75">
        <v>1</v>
      </c>
      <c r="H3" s="74">
        <v>0</v>
      </c>
      <c r="I3" s="74">
        <v>0.25</v>
      </c>
      <c r="J3" s="75">
        <v>0.5</v>
      </c>
      <c r="K3" s="75">
        <v>0.75</v>
      </c>
      <c r="L3" s="75">
        <v>1</v>
      </c>
      <c r="N3" s="76"/>
      <c r="O3" s="76"/>
      <c r="P3" s="76"/>
      <c r="Q3" s="76"/>
    </row>
    <row r="4" spans="1:17" x14ac:dyDescent="0.25">
      <c r="A4" s="50" t="s">
        <v>66</v>
      </c>
      <c r="B4" s="59">
        <f>AVERAGE(B9:B1008)</f>
        <v>10.111599999999997</v>
      </c>
      <c r="C4" s="59">
        <f t="shared" ref="C4:F4" si="0">AVERAGE(C9:C1008)</f>
        <v>7.6157999999999992</v>
      </c>
      <c r="D4" s="59">
        <f t="shared" si="0"/>
        <v>5.0872000000000002</v>
      </c>
      <c r="E4" s="59">
        <f t="shared" si="0"/>
        <v>2.5164</v>
      </c>
      <c r="F4" s="59">
        <f t="shared" si="0"/>
        <v>0</v>
      </c>
      <c r="H4" s="64">
        <f>AVERAGE(H9:H1008)</f>
        <v>0.22343911085008339</v>
      </c>
      <c r="I4" s="64">
        <f t="shared" ref="I4:L4" si="1">AVERAGE(I9:I1008)</f>
        <v>0.19307330064325057</v>
      </c>
      <c r="J4" s="64">
        <f t="shared" si="1"/>
        <v>0.15504840890395374</v>
      </c>
      <c r="K4" s="64">
        <f t="shared" si="1"/>
        <v>0.12055232137014223</v>
      </c>
      <c r="L4" s="64">
        <f t="shared" si="1"/>
        <v>8.982680891646147E-2</v>
      </c>
      <c r="N4" s="68"/>
      <c r="O4" s="68"/>
      <c r="P4" s="68"/>
      <c r="Q4" s="68"/>
    </row>
    <row r="5" spans="1:17" ht="15.75" customHeight="1" x14ac:dyDescent="0.25">
      <c r="A5" s="23" t="s">
        <v>38</v>
      </c>
      <c r="B5" s="57">
        <f>_xlfn.PERCENTILE.INC(B9:B1002,alpha/2)</f>
        <v>9.4495000000000005</v>
      </c>
      <c r="C5" s="57">
        <f>_xlfn.PERCENTILE.INC(C9:C1002,alpha/2)</f>
        <v>7.0874999999999995</v>
      </c>
      <c r="D5" s="57">
        <f>_xlfn.PERCENTILE.INC(D9:D1002,alpha/2)</f>
        <v>4.5190000000000001</v>
      </c>
      <c r="E5" s="57">
        <f>_xlfn.PERCENTILE.INC(E9:E1002,alpha/2)</f>
        <v>2.1180000000000003</v>
      </c>
      <c r="F5" s="57">
        <f>_xlfn.PERCENTILE.INC(F9:F1002,alpha/2)</f>
        <v>0</v>
      </c>
      <c r="H5" s="65">
        <f>_xlfn.PERCENTILE.INC(H9:H1002,alpha/2)</f>
        <v>0.1763209474892892</v>
      </c>
      <c r="I5" s="65">
        <f>_xlfn.PERCENTILE.INC(I9:I1002,alpha/2)</f>
        <v>0.1531421535935977</v>
      </c>
      <c r="J5" s="65">
        <f>_xlfn.PERCENTILE.INC(J9:J1002,alpha/2)</f>
        <v>0.12402782983508247</v>
      </c>
      <c r="K5" s="65">
        <f>_xlfn.PERCENTILE.INC(K9:K1002,alpha/2)</f>
        <v>7.0673699383255406E-2</v>
      </c>
      <c r="L5" s="65">
        <f>_xlfn.PERCENTILE.INC(L9:L1002,alpha/2)</f>
        <v>5.3266699845167E-2</v>
      </c>
      <c r="N5" s="65"/>
      <c r="O5" s="65"/>
      <c r="P5" s="65"/>
      <c r="Q5" s="65"/>
    </row>
    <row r="6" spans="1:17" s="114" customFormat="1" ht="15.75" customHeight="1" x14ac:dyDescent="0.25">
      <c r="A6" s="23" t="s">
        <v>39</v>
      </c>
      <c r="B6" s="57">
        <f>_xlfn.PERCENTILE.INC(B9:B1002,1-alpha/2)</f>
        <v>10.6905</v>
      </c>
      <c r="C6" s="57">
        <f>_xlfn.PERCENTILE.INC(C9:C1002,1-alpha/2)</f>
        <v>8.0705000000000009</v>
      </c>
      <c r="D6" s="57">
        <f>_xlfn.PERCENTILE.INC(D9:D1002,1-alpha/2)</f>
        <v>5.641</v>
      </c>
      <c r="E6" s="57">
        <f>_xlfn.PERCENTILE.INC(E9:E1002,1-alpha/2)</f>
        <v>2.78</v>
      </c>
      <c r="F6" s="57">
        <f>_xlfn.PERCENTILE.INC(F9:F1002,1-alpha/2)</f>
        <v>0</v>
      </c>
      <c r="H6" s="65">
        <f>_xlfn.PERCENTILE.INC(H9:H1002,1-alpha/2)</f>
        <v>0.25620199146514933</v>
      </c>
      <c r="I6" s="65">
        <f>_xlfn.PERCENTILE.INC(I9:I1002,1-alpha/2)</f>
        <v>0.22895962732919253</v>
      </c>
      <c r="J6" s="65">
        <f>_xlfn.PERCENTILE.INC(J9:J1002,1-alpha/2)</f>
        <v>0.18056486412045539</v>
      </c>
      <c r="K6" s="65">
        <f>_xlfn.PERCENTILE.INC(K9:K1002,1-alpha/2)</f>
        <v>0.14686592958589056</v>
      </c>
      <c r="L6" s="65">
        <f>_xlfn.PERCENTILE.INC(L9:L1002,1-alpha/2)</f>
        <v>0.11376740004375648</v>
      </c>
      <c r="N6" s="65"/>
      <c r="O6" s="65"/>
      <c r="P6" s="65"/>
      <c r="Q6" s="65"/>
    </row>
    <row r="7" spans="1:17" x14ac:dyDescent="0.25">
      <c r="A7" s="23" t="s">
        <v>44</v>
      </c>
      <c r="B7" s="130">
        <f t="shared" ref="B7:F7" si="2">B4-B5</f>
        <v>0.66209999999999702</v>
      </c>
      <c r="C7" s="130">
        <f t="shared" si="2"/>
        <v>0.52829999999999977</v>
      </c>
      <c r="D7" s="130">
        <f t="shared" si="2"/>
        <v>0.56820000000000004</v>
      </c>
      <c r="E7" s="130">
        <f t="shared" si="2"/>
        <v>0.39839999999999964</v>
      </c>
      <c r="F7" s="130">
        <f t="shared" si="2"/>
        <v>0</v>
      </c>
      <c r="G7" s="6"/>
      <c r="H7" s="131">
        <f t="shared" ref="H7:L7" si="3">H4-H5</f>
        <v>4.7118163360794191E-2</v>
      </c>
      <c r="I7" s="131">
        <f t="shared" si="3"/>
        <v>3.9931147049652865E-2</v>
      </c>
      <c r="J7" s="131">
        <f t="shared" si="3"/>
        <v>3.1020579068871276E-2</v>
      </c>
      <c r="K7" s="131">
        <f t="shared" si="3"/>
        <v>4.987862198688682E-2</v>
      </c>
      <c r="L7" s="131">
        <f t="shared" si="3"/>
        <v>3.6560109071294471E-2</v>
      </c>
      <c r="M7" s="6"/>
      <c r="N7" s="131"/>
      <c r="O7" s="131"/>
      <c r="P7" s="131"/>
      <c r="Q7" s="131"/>
    </row>
    <row r="8" spans="1:17" s="114" customFormat="1" x14ac:dyDescent="0.25">
      <c r="A8" s="73" t="s">
        <v>45</v>
      </c>
      <c r="B8" s="58">
        <f t="shared" ref="B8:F8" si="4">B6-B4</f>
        <v>0.57890000000000263</v>
      </c>
      <c r="C8" s="58">
        <f t="shared" si="4"/>
        <v>0.45470000000000166</v>
      </c>
      <c r="D8" s="58">
        <f t="shared" si="4"/>
        <v>0.55379999999999985</v>
      </c>
      <c r="E8" s="58">
        <f t="shared" si="4"/>
        <v>0.26359999999999983</v>
      </c>
      <c r="F8" s="58">
        <f t="shared" si="4"/>
        <v>0</v>
      </c>
      <c r="G8" s="27"/>
      <c r="H8" s="66">
        <f t="shared" ref="H8:L8" si="5">H6-H4</f>
        <v>3.2762880615065937E-2</v>
      </c>
      <c r="I8" s="66">
        <f t="shared" si="5"/>
        <v>3.5886326685941966E-2</v>
      </c>
      <c r="J8" s="66">
        <f t="shared" si="5"/>
        <v>2.5516455216501643E-2</v>
      </c>
      <c r="K8" s="66">
        <f t="shared" si="5"/>
        <v>2.6313608215748338E-2</v>
      </c>
      <c r="L8" s="66">
        <f t="shared" si="5"/>
        <v>2.3940591127295005E-2</v>
      </c>
      <c r="M8" s="27"/>
      <c r="N8" s="66"/>
      <c r="O8" s="66"/>
      <c r="P8" s="66"/>
      <c r="Q8" s="66"/>
    </row>
    <row r="9" spans="1:17" x14ac:dyDescent="0.25">
      <c r="B9" s="71">
        <v>9.76</v>
      </c>
      <c r="C9" s="70">
        <v>7.5</v>
      </c>
      <c r="D9" s="70">
        <v>4.9000000000000004</v>
      </c>
      <c r="E9" s="70">
        <v>2.04</v>
      </c>
      <c r="F9" s="70">
        <v>0</v>
      </c>
      <c r="H9" s="70">
        <v>0.22105263157894736</v>
      </c>
      <c r="I9" s="70">
        <v>0.17847769028871391</v>
      </c>
      <c r="J9" s="70">
        <v>0.13984168865435356</v>
      </c>
      <c r="K9" s="70">
        <v>0.10626702997275204</v>
      </c>
      <c r="L9" s="70">
        <v>7.9670329670329665E-2</v>
      </c>
      <c r="N9" s="25"/>
      <c r="O9" s="25"/>
      <c r="P9" s="25"/>
      <c r="Q9" s="25"/>
    </row>
    <row r="10" spans="1:17" x14ac:dyDescent="0.25">
      <c r="B10" s="71">
        <v>10.78</v>
      </c>
      <c r="C10" s="70">
        <v>8.08</v>
      </c>
      <c r="D10" s="70">
        <v>5.48</v>
      </c>
      <c r="E10" s="70">
        <v>2.6</v>
      </c>
      <c r="F10" s="70">
        <v>0</v>
      </c>
      <c r="H10" s="70">
        <v>0.22807017543859648</v>
      </c>
      <c r="I10" s="70">
        <v>0.18965517241379309</v>
      </c>
      <c r="J10" s="70">
        <v>0.15970515970515969</v>
      </c>
      <c r="K10" s="70">
        <v>0.12406947890818859</v>
      </c>
      <c r="L10" s="70">
        <v>8.9743589743589744E-2</v>
      </c>
      <c r="N10" s="25"/>
      <c r="O10" s="25"/>
      <c r="P10" s="25"/>
      <c r="Q10" s="25"/>
    </row>
    <row r="11" spans="1:17" x14ac:dyDescent="0.25">
      <c r="B11" s="71">
        <v>10.220000000000001</v>
      </c>
      <c r="C11" s="70">
        <v>7.66</v>
      </c>
      <c r="D11" s="70">
        <v>5.3</v>
      </c>
      <c r="E11" s="70">
        <v>2.56</v>
      </c>
      <c r="F11" s="70">
        <v>0</v>
      </c>
      <c r="H11" s="70">
        <v>0.24804177545691905</v>
      </c>
      <c r="I11" s="70">
        <v>0.22222222222222221</v>
      </c>
      <c r="J11" s="70">
        <v>0.16279069767441862</v>
      </c>
      <c r="K11" s="70">
        <v>0.13766233766233765</v>
      </c>
      <c r="L11" s="70">
        <v>9.4147582697201013E-2</v>
      </c>
      <c r="N11" s="25"/>
      <c r="O11" s="25"/>
      <c r="P11" s="25"/>
      <c r="Q11" s="25"/>
    </row>
    <row r="12" spans="1:17" x14ac:dyDescent="0.25">
      <c r="B12" s="71">
        <v>9.9</v>
      </c>
      <c r="C12" s="70">
        <v>7.52</v>
      </c>
      <c r="D12" s="70">
        <v>4.9400000000000004</v>
      </c>
      <c r="E12" s="70">
        <v>2.6</v>
      </c>
      <c r="F12" s="70">
        <v>0</v>
      </c>
      <c r="H12" s="70">
        <v>0.20356234096692111</v>
      </c>
      <c r="I12" s="70">
        <v>0.18320610687022901</v>
      </c>
      <c r="J12" s="70">
        <v>0.14833759590792839</v>
      </c>
      <c r="K12" s="70">
        <v>0.11794871794871795</v>
      </c>
      <c r="L12" s="70">
        <v>0.10282776349614396</v>
      </c>
      <c r="N12" s="25"/>
      <c r="O12" s="25"/>
      <c r="P12" s="25"/>
      <c r="Q12" s="25"/>
    </row>
    <row r="13" spans="1:17" x14ac:dyDescent="0.25">
      <c r="B13" s="71">
        <v>10.28</v>
      </c>
      <c r="C13" s="70">
        <v>7.32</v>
      </c>
      <c r="D13" s="70">
        <v>4.66</v>
      </c>
      <c r="E13" s="70">
        <v>2.08</v>
      </c>
      <c r="F13" s="70">
        <v>0</v>
      </c>
      <c r="H13" s="70">
        <v>0.24264705882352941</v>
      </c>
      <c r="I13" s="70">
        <v>0.20347394540942929</v>
      </c>
      <c r="J13" s="70">
        <v>0.16290726817042606</v>
      </c>
      <c r="K13" s="70">
        <v>0.13399503722084366</v>
      </c>
      <c r="L13" s="70">
        <v>0.105</v>
      </c>
      <c r="N13" s="25"/>
      <c r="O13" s="25"/>
      <c r="P13" s="25"/>
      <c r="Q13" s="25"/>
    </row>
    <row r="14" spans="1:17" x14ac:dyDescent="0.25">
      <c r="B14" s="71">
        <v>9.44</v>
      </c>
      <c r="C14" s="70">
        <v>6.94</v>
      </c>
      <c r="D14" s="70">
        <v>4.58</v>
      </c>
      <c r="E14" s="70">
        <v>2.16</v>
      </c>
      <c r="F14" s="70">
        <v>0</v>
      </c>
      <c r="H14" s="70">
        <v>0.21893491124260356</v>
      </c>
      <c r="I14" s="70">
        <v>0.19047619047619047</v>
      </c>
      <c r="J14" s="70">
        <v>0.15178571428571427</v>
      </c>
      <c r="K14" s="70">
        <v>0.1130952380952381</v>
      </c>
      <c r="L14" s="70">
        <v>8.6567164179104483E-2</v>
      </c>
      <c r="N14" s="25"/>
      <c r="O14" s="25"/>
      <c r="P14" s="25"/>
      <c r="Q14" s="25"/>
    </row>
    <row r="15" spans="1:17" x14ac:dyDescent="0.25">
      <c r="B15" s="71">
        <v>9.94</v>
      </c>
      <c r="C15" s="70">
        <v>7.54</v>
      </c>
      <c r="D15" s="70">
        <v>4.9400000000000004</v>
      </c>
      <c r="E15" s="70">
        <v>2.66</v>
      </c>
      <c r="F15" s="70">
        <v>0</v>
      </c>
      <c r="H15" s="70">
        <v>0.24289405684754523</v>
      </c>
      <c r="I15" s="70">
        <v>0.21827411167512689</v>
      </c>
      <c r="J15" s="70">
        <v>0.16414141414141414</v>
      </c>
      <c r="K15" s="70">
        <v>0.13810741687979539</v>
      </c>
      <c r="L15" s="70">
        <v>8.3756345177664976E-2</v>
      </c>
      <c r="N15" s="25"/>
      <c r="O15" s="25"/>
      <c r="P15" s="25"/>
      <c r="Q15" s="25"/>
    </row>
    <row r="16" spans="1:17" x14ac:dyDescent="0.25">
      <c r="B16" s="71">
        <v>10.54</v>
      </c>
      <c r="C16" s="70">
        <v>7.92</v>
      </c>
      <c r="D16" s="70">
        <v>5.2</v>
      </c>
      <c r="E16" s="70">
        <v>2.78</v>
      </c>
      <c r="F16" s="70">
        <v>0</v>
      </c>
      <c r="H16" s="70">
        <v>0.19220055710306408</v>
      </c>
      <c r="I16" s="70">
        <v>0.16483516483516483</v>
      </c>
      <c r="J16" s="70">
        <v>0.12771739130434784</v>
      </c>
      <c r="K16" s="70">
        <v>9.8314606741573038E-2</v>
      </c>
      <c r="L16" s="70">
        <v>6.5527065527065526E-2</v>
      </c>
      <c r="N16" s="25"/>
      <c r="O16" s="25"/>
      <c r="P16" s="25"/>
      <c r="Q16" s="25"/>
    </row>
    <row r="17" spans="2:17" x14ac:dyDescent="0.25">
      <c r="B17" s="71">
        <v>10.4</v>
      </c>
      <c r="C17" s="70">
        <v>7.96</v>
      </c>
      <c r="D17" s="70">
        <v>5.48</v>
      </c>
      <c r="E17" s="70">
        <v>2.56</v>
      </c>
      <c r="F17" s="70">
        <v>0</v>
      </c>
      <c r="H17" s="70">
        <v>0.21802325581395349</v>
      </c>
      <c r="I17" s="70">
        <v>0.19710144927536233</v>
      </c>
      <c r="J17" s="70">
        <v>0.17086834733893558</v>
      </c>
      <c r="K17" s="70">
        <v>0.13186813186813187</v>
      </c>
      <c r="L17" s="70">
        <v>9.1397849462365593E-2</v>
      </c>
      <c r="N17" s="25"/>
      <c r="O17" s="25"/>
      <c r="P17" s="25"/>
      <c r="Q17" s="25"/>
    </row>
    <row r="18" spans="2:17" x14ac:dyDescent="0.25">
      <c r="B18" s="71">
        <v>9.74</v>
      </c>
      <c r="C18" s="70">
        <v>7.04</v>
      </c>
      <c r="D18" s="70">
        <v>4.6399999999999997</v>
      </c>
      <c r="E18" s="70">
        <v>2.2000000000000002</v>
      </c>
      <c r="F18" s="70">
        <v>0</v>
      </c>
      <c r="H18" s="70">
        <v>0.25814536340852129</v>
      </c>
      <c r="I18" s="70">
        <v>0.23573200992555832</v>
      </c>
      <c r="J18" s="70">
        <v>0.1691919191919192</v>
      </c>
      <c r="K18" s="70">
        <v>0.1275</v>
      </c>
      <c r="L18" s="70">
        <v>8.3333333333333329E-2</v>
      </c>
      <c r="N18" s="25"/>
      <c r="O18" s="25"/>
      <c r="P18" s="25"/>
      <c r="Q18" s="25"/>
    </row>
    <row r="19" spans="2:17" x14ac:dyDescent="0.25">
      <c r="B19" s="71">
        <v>10.68</v>
      </c>
      <c r="C19" s="70">
        <v>8.02</v>
      </c>
      <c r="D19" s="70">
        <v>5.56</v>
      </c>
      <c r="E19" s="70">
        <v>2.68</v>
      </c>
      <c r="F19" s="70">
        <v>0</v>
      </c>
      <c r="H19" s="70">
        <v>0.23039215686274508</v>
      </c>
      <c r="I19" s="70">
        <v>0.19221411192214111</v>
      </c>
      <c r="J19" s="70">
        <v>0.16176470588235295</v>
      </c>
      <c r="K19" s="70">
        <v>0.1206896551724138</v>
      </c>
      <c r="L19" s="70">
        <v>9.3301435406698566E-2</v>
      </c>
      <c r="N19" s="25"/>
      <c r="O19" s="25"/>
      <c r="P19" s="25"/>
      <c r="Q19" s="25"/>
    </row>
    <row r="20" spans="2:17" x14ac:dyDescent="0.25">
      <c r="B20" s="71">
        <v>9.94</v>
      </c>
      <c r="C20" s="70">
        <v>7.54</v>
      </c>
      <c r="D20" s="70">
        <v>5.0199999999999996</v>
      </c>
      <c r="E20" s="70">
        <v>2.68</v>
      </c>
      <c r="F20" s="70">
        <v>0</v>
      </c>
      <c r="H20" s="70">
        <v>0.21330275229357798</v>
      </c>
      <c r="I20" s="70">
        <v>0.18244803695150116</v>
      </c>
      <c r="J20" s="70">
        <v>0.13856812933025403</v>
      </c>
      <c r="K20" s="70">
        <v>0.11057692307692307</v>
      </c>
      <c r="L20" s="70">
        <v>8.2324455205811137E-2</v>
      </c>
      <c r="N20" s="25"/>
      <c r="O20" s="25"/>
      <c r="P20" s="25"/>
      <c r="Q20" s="25"/>
    </row>
    <row r="21" spans="2:17" x14ac:dyDescent="0.25">
      <c r="B21" s="71">
        <v>10.34</v>
      </c>
      <c r="C21" s="70">
        <v>8.1999999999999993</v>
      </c>
      <c r="D21" s="70">
        <v>5.62</v>
      </c>
      <c r="E21" s="70">
        <v>2.68</v>
      </c>
      <c r="F21" s="70">
        <v>0</v>
      </c>
      <c r="H21" s="70">
        <v>0.22113022113022113</v>
      </c>
      <c r="I21" s="70">
        <v>0.20099255583126552</v>
      </c>
      <c r="J21" s="70">
        <v>0.16417910447761194</v>
      </c>
      <c r="K21" s="70">
        <v>0.13054187192118227</v>
      </c>
      <c r="L21" s="70">
        <v>0.10436893203883495</v>
      </c>
      <c r="N21" s="25"/>
      <c r="O21" s="25"/>
      <c r="P21" s="25"/>
      <c r="Q21" s="25"/>
    </row>
    <row r="22" spans="2:17" x14ac:dyDescent="0.25">
      <c r="B22" s="71">
        <v>9.4600000000000009</v>
      </c>
      <c r="C22" s="70">
        <v>7.2</v>
      </c>
      <c r="D22" s="70">
        <v>4.8</v>
      </c>
      <c r="E22" s="70">
        <v>2.36</v>
      </c>
      <c r="F22" s="70">
        <v>0</v>
      </c>
      <c r="H22" s="70">
        <v>0.22391857506361323</v>
      </c>
      <c r="I22" s="70">
        <v>0.20506329113924052</v>
      </c>
      <c r="J22" s="70">
        <v>0.14974619289340102</v>
      </c>
      <c r="K22" s="70">
        <v>0.12787723785166241</v>
      </c>
      <c r="L22" s="70">
        <v>9.2544987146529561E-2</v>
      </c>
      <c r="N22" s="25"/>
      <c r="O22" s="25"/>
      <c r="P22" s="25"/>
      <c r="Q22" s="25"/>
    </row>
    <row r="23" spans="2:17" x14ac:dyDescent="0.25">
      <c r="B23" s="71">
        <v>10.6</v>
      </c>
      <c r="C23" s="70">
        <v>7.9</v>
      </c>
      <c r="D23" s="70">
        <v>5.22</v>
      </c>
      <c r="E23" s="70">
        <v>2.78</v>
      </c>
      <c r="F23" s="70">
        <v>0</v>
      </c>
      <c r="H23" s="70">
        <v>0.22126436781609196</v>
      </c>
      <c r="I23" s="70">
        <v>0.18338108882521489</v>
      </c>
      <c r="J23" s="70">
        <v>0.15142857142857144</v>
      </c>
      <c r="K23" s="70">
        <v>0.11370262390670553</v>
      </c>
      <c r="L23" s="70">
        <v>8.9020771513353122E-2</v>
      </c>
      <c r="N23" s="25"/>
      <c r="O23" s="25"/>
      <c r="P23" s="25"/>
      <c r="Q23" s="25"/>
    </row>
    <row r="24" spans="2:17" x14ac:dyDescent="0.25">
      <c r="B24" s="71">
        <v>9.76</v>
      </c>
      <c r="C24" s="70">
        <v>7.68</v>
      </c>
      <c r="D24" s="70">
        <v>5.08</v>
      </c>
      <c r="E24" s="70">
        <v>2.6</v>
      </c>
      <c r="F24" s="70">
        <v>0</v>
      </c>
      <c r="H24" s="70">
        <v>0.20365535248041775</v>
      </c>
      <c r="I24" s="70">
        <v>0.17010309278350516</v>
      </c>
      <c r="J24" s="70">
        <v>0.14503816793893129</v>
      </c>
      <c r="K24" s="70">
        <v>0.10077519379844961</v>
      </c>
      <c r="L24" s="70">
        <v>7.4935400516795869E-2</v>
      </c>
      <c r="N24" s="25"/>
      <c r="O24" s="25"/>
      <c r="P24" s="25"/>
      <c r="Q24" s="25"/>
    </row>
    <row r="25" spans="2:17" x14ac:dyDescent="0.25">
      <c r="B25" s="71">
        <v>10.28</v>
      </c>
      <c r="C25" s="70">
        <v>7.96</v>
      </c>
      <c r="D25" s="70">
        <v>5.5</v>
      </c>
      <c r="E25" s="70">
        <v>2.42</v>
      </c>
      <c r="F25" s="70">
        <v>0</v>
      </c>
      <c r="H25" s="70">
        <v>0.24289405684754523</v>
      </c>
      <c r="I25" s="70">
        <v>0.20930232558139536</v>
      </c>
      <c r="J25" s="70">
        <v>0.17994858611825193</v>
      </c>
      <c r="K25" s="70">
        <v>0.1326530612244898</v>
      </c>
      <c r="L25" s="70">
        <v>9.6774193548387094E-2</v>
      </c>
      <c r="N25" s="25"/>
      <c r="O25" s="25"/>
      <c r="P25" s="25"/>
      <c r="Q25" s="25"/>
    </row>
    <row r="26" spans="2:17" x14ac:dyDescent="0.25">
      <c r="B26" s="71">
        <v>10.34</v>
      </c>
      <c r="C26" s="70">
        <v>7.6</v>
      </c>
      <c r="D26" s="70">
        <v>5.0199999999999996</v>
      </c>
      <c r="E26" s="70">
        <v>2.48</v>
      </c>
      <c r="F26" s="70">
        <v>0</v>
      </c>
      <c r="H26" s="70">
        <v>0.22651933701657459</v>
      </c>
      <c r="I26" s="70">
        <v>0.18801089918256131</v>
      </c>
      <c r="J26" s="70">
        <v>0.15915119363395225</v>
      </c>
      <c r="K26" s="70">
        <v>0.13212435233160622</v>
      </c>
      <c r="L26" s="70">
        <v>0.10309278350515463</v>
      </c>
      <c r="N26" s="25"/>
      <c r="O26" s="25"/>
      <c r="P26" s="25"/>
      <c r="Q26" s="25"/>
    </row>
    <row r="27" spans="2:17" x14ac:dyDescent="0.25">
      <c r="B27" s="71">
        <v>10.039999999999999</v>
      </c>
      <c r="C27" s="70">
        <v>7.22</v>
      </c>
      <c r="D27" s="70">
        <v>4.84</v>
      </c>
      <c r="E27" s="70">
        <v>2.5</v>
      </c>
      <c r="F27" s="70">
        <v>0</v>
      </c>
      <c r="H27" s="70">
        <v>0.23002421307506055</v>
      </c>
      <c r="I27" s="70">
        <v>0.20293398533007334</v>
      </c>
      <c r="J27" s="70">
        <v>0.14640198511166252</v>
      </c>
      <c r="K27" s="70">
        <v>0.11246943765281174</v>
      </c>
      <c r="L27" s="70">
        <v>8.9330024813895778E-2</v>
      </c>
      <c r="N27" s="25"/>
      <c r="O27" s="25"/>
      <c r="P27" s="25"/>
      <c r="Q27" s="25"/>
    </row>
    <row r="28" spans="2:17" x14ac:dyDescent="0.25">
      <c r="B28" s="71">
        <v>9.74</v>
      </c>
      <c r="C28" s="70">
        <v>7.14</v>
      </c>
      <c r="D28" s="70">
        <v>4.7</v>
      </c>
      <c r="E28" s="70">
        <v>2.1800000000000002</v>
      </c>
      <c r="F28" s="70">
        <v>0</v>
      </c>
      <c r="H28" s="70">
        <v>0.23414634146341465</v>
      </c>
      <c r="I28" s="70">
        <v>0.20863309352517986</v>
      </c>
      <c r="J28" s="70">
        <v>0.17401960784313725</v>
      </c>
      <c r="K28" s="70">
        <v>0.14004914004914004</v>
      </c>
      <c r="L28" s="70">
        <v>9.2269326683291769E-2</v>
      </c>
      <c r="N28" s="25"/>
      <c r="O28" s="25"/>
      <c r="P28" s="25"/>
      <c r="Q28" s="25"/>
    </row>
    <row r="29" spans="2:17" x14ac:dyDescent="0.25">
      <c r="B29" s="71">
        <v>10.4</v>
      </c>
      <c r="C29" s="70">
        <v>7.8</v>
      </c>
      <c r="D29" s="70">
        <v>5.38</v>
      </c>
      <c r="E29" s="70">
        <v>2.42</v>
      </c>
      <c r="F29" s="70">
        <v>0</v>
      </c>
      <c r="H29" s="70">
        <v>0.21897810218978103</v>
      </c>
      <c r="I29" s="70">
        <v>0.17985611510791366</v>
      </c>
      <c r="J29" s="70">
        <v>0.15458937198067632</v>
      </c>
      <c r="K29" s="70">
        <v>0.11893203883495146</v>
      </c>
      <c r="L29" s="70">
        <v>9.7619047619047619E-2</v>
      </c>
      <c r="N29" s="25"/>
      <c r="O29" s="25"/>
      <c r="P29" s="25"/>
      <c r="Q29" s="25"/>
    </row>
    <row r="30" spans="2:17" x14ac:dyDescent="0.25">
      <c r="B30" s="71">
        <v>10.14</v>
      </c>
      <c r="C30" s="70">
        <v>7.56</v>
      </c>
      <c r="D30" s="70">
        <v>5.14</v>
      </c>
      <c r="E30" s="70">
        <v>2.58</v>
      </c>
      <c r="F30" s="70">
        <v>0</v>
      </c>
      <c r="H30" s="70">
        <v>0.23655913978494625</v>
      </c>
      <c r="I30" s="70">
        <v>0.20212765957446807</v>
      </c>
      <c r="J30" s="70">
        <v>0.15466666666666667</v>
      </c>
      <c r="K30" s="70">
        <v>0.10840108401084012</v>
      </c>
      <c r="L30" s="70">
        <v>8.1794195250659632E-2</v>
      </c>
      <c r="N30" s="25"/>
      <c r="O30" s="25"/>
      <c r="P30" s="25"/>
      <c r="Q30" s="25"/>
    </row>
    <row r="31" spans="2:17" x14ac:dyDescent="0.25">
      <c r="B31" s="71">
        <v>9.6199999999999992</v>
      </c>
      <c r="C31" s="70">
        <v>7.26</v>
      </c>
      <c r="D31" s="70">
        <v>4.5</v>
      </c>
      <c r="E31" s="70">
        <v>2.2599999999999998</v>
      </c>
      <c r="F31" s="70">
        <v>0</v>
      </c>
      <c r="H31" s="70">
        <v>0.20253164556962025</v>
      </c>
      <c r="I31" s="70">
        <v>0.15979381443298968</v>
      </c>
      <c r="J31" s="70">
        <v>0.13333333333333333</v>
      </c>
      <c r="K31" s="70">
        <v>8.6614173228346455E-2</v>
      </c>
      <c r="L31" s="70">
        <v>6.5274151436031339E-2</v>
      </c>
      <c r="N31" s="25"/>
      <c r="O31" s="25"/>
      <c r="P31" s="25"/>
      <c r="Q31" s="25"/>
    </row>
    <row r="32" spans="2:17" x14ac:dyDescent="0.25">
      <c r="B32" s="71">
        <v>10.34</v>
      </c>
      <c r="C32" s="70">
        <v>7.76</v>
      </c>
      <c r="D32" s="70">
        <v>5.46</v>
      </c>
      <c r="E32" s="70">
        <v>2.82</v>
      </c>
      <c r="F32" s="70">
        <v>0</v>
      </c>
      <c r="H32" s="70">
        <v>0.21481481481481482</v>
      </c>
      <c r="I32" s="70">
        <v>0.19464720194647203</v>
      </c>
      <c r="J32" s="70">
        <v>0.1491442542787286</v>
      </c>
      <c r="K32" s="70">
        <v>0.12718204488778054</v>
      </c>
      <c r="L32" s="70">
        <v>8.8607594936708861E-2</v>
      </c>
      <c r="N32" s="25"/>
      <c r="O32" s="25"/>
      <c r="P32" s="25"/>
      <c r="Q32" s="25"/>
    </row>
    <row r="33" spans="2:17" x14ac:dyDescent="0.25">
      <c r="B33" s="71">
        <v>10.3</v>
      </c>
      <c r="C33" s="70">
        <v>7.74</v>
      </c>
      <c r="D33" s="70">
        <v>4.84</v>
      </c>
      <c r="E33" s="70">
        <v>2.52</v>
      </c>
      <c r="F33" s="70">
        <v>0</v>
      </c>
      <c r="H33" s="70">
        <v>0.20987654320987653</v>
      </c>
      <c r="I33" s="70">
        <v>0.1891891891891892</v>
      </c>
      <c r="J33" s="70">
        <v>0.1625615763546798</v>
      </c>
      <c r="K33" s="70">
        <v>0.12745098039215685</v>
      </c>
      <c r="L33" s="70">
        <v>9.3137254901960786E-2</v>
      </c>
      <c r="N33" s="25"/>
      <c r="O33" s="25"/>
      <c r="P33" s="25"/>
      <c r="Q33" s="25"/>
    </row>
    <row r="34" spans="2:17" x14ac:dyDescent="0.25">
      <c r="B34" s="71">
        <v>10.039999999999999</v>
      </c>
      <c r="C34" s="70">
        <v>8.0399999999999991</v>
      </c>
      <c r="D34" s="70">
        <v>5.66</v>
      </c>
      <c r="E34" s="70">
        <v>2.76</v>
      </c>
      <c r="F34" s="70">
        <v>0</v>
      </c>
      <c r="H34" s="70">
        <v>0.224</v>
      </c>
      <c r="I34" s="70">
        <v>0.19839142091152814</v>
      </c>
      <c r="J34" s="70">
        <v>0.15039577836411611</v>
      </c>
      <c r="K34" s="70">
        <v>0.1256544502617801</v>
      </c>
      <c r="L34" s="70">
        <v>9.5360824742268036E-2</v>
      </c>
      <c r="N34" s="25"/>
      <c r="O34" s="25"/>
      <c r="P34" s="25"/>
      <c r="Q34" s="25"/>
    </row>
    <row r="35" spans="2:17" x14ac:dyDescent="0.25">
      <c r="B35" s="71">
        <v>9.7799999999999994</v>
      </c>
      <c r="C35" s="70">
        <v>7.14</v>
      </c>
      <c r="D35" s="70">
        <v>4.54</v>
      </c>
      <c r="E35" s="70">
        <v>2.16</v>
      </c>
      <c r="F35" s="70">
        <v>0</v>
      </c>
      <c r="H35" s="70">
        <v>0.24874371859296482</v>
      </c>
      <c r="I35" s="70">
        <v>0.21695760598503741</v>
      </c>
      <c r="J35" s="70">
        <v>0.15384615384615385</v>
      </c>
      <c r="K35" s="70">
        <v>0.12207792207792208</v>
      </c>
      <c r="L35" s="70">
        <v>8.533333333333333E-2</v>
      </c>
      <c r="N35" s="25"/>
      <c r="O35" s="25"/>
      <c r="P35" s="25"/>
      <c r="Q35" s="25"/>
    </row>
    <row r="36" spans="2:17" x14ac:dyDescent="0.25">
      <c r="B36" s="71">
        <v>9.94</v>
      </c>
      <c r="C36" s="70">
        <v>7.6</v>
      </c>
      <c r="D36" s="70">
        <v>5.36</v>
      </c>
      <c r="E36" s="70">
        <v>2.66</v>
      </c>
      <c r="F36" s="70">
        <v>0</v>
      </c>
      <c r="H36" s="70">
        <v>0.21241050119331742</v>
      </c>
      <c r="I36" s="70">
        <v>0.18309859154929578</v>
      </c>
      <c r="J36" s="70">
        <v>0.14685314685314685</v>
      </c>
      <c r="K36" s="70">
        <v>0.13002364066193853</v>
      </c>
      <c r="L36" s="70">
        <v>9.6244131455399062E-2</v>
      </c>
      <c r="N36" s="25"/>
      <c r="O36" s="25"/>
      <c r="P36" s="25"/>
      <c r="Q36" s="25"/>
    </row>
    <row r="37" spans="2:17" x14ac:dyDescent="0.25">
      <c r="B37" s="71">
        <v>10.6</v>
      </c>
      <c r="C37" s="70">
        <v>8.06</v>
      </c>
      <c r="D37" s="70">
        <v>5.26</v>
      </c>
      <c r="E37" s="70">
        <v>2.54</v>
      </c>
      <c r="F37" s="70">
        <v>0</v>
      </c>
      <c r="H37" s="70">
        <v>0.23249299719887956</v>
      </c>
      <c r="I37" s="70">
        <v>0.19498607242339833</v>
      </c>
      <c r="J37" s="70">
        <v>0.16201117318435754</v>
      </c>
      <c r="K37" s="70">
        <v>0.11452513966480447</v>
      </c>
      <c r="L37" s="70">
        <v>9.6952908587257622E-2</v>
      </c>
      <c r="N37" s="25"/>
      <c r="O37" s="25"/>
      <c r="P37" s="25"/>
      <c r="Q37" s="25"/>
    </row>
    <row r="38" spans="2:17" x14ac:dyDescent="0.25">
      <c r="B38" s="71">
        <v>10.28</v>
      </c>
      <c r="C38" s="70">
        <v>7.4</v>
      </c>
      <c r="D38" s="70">
        <v>4.9000000000000004</v>
      </c>
      <c r="E38" s="70">
        <v>2.58</v>
      </c>
      <c r="F38" s="70">
        <v>0</v>
      </c>
      <c r="H38" s="70">
        <v>0.2283464566929134</v>
      </c>
      <c r="I38" s="70">
        <v>0.19430051813471502</v>
      </c>
      <c r="J38" s="70">
        <v>0.15284974093264247</v>
      </c>
      <c r="K38" s="70">
        <v>0.11578947368421053</v>
      </c>
      <c r="L38" s="70">
        <v>9.5238095238095233E-2</v>
      </c>
      <c r="N38" s="25"/>
      <c r="O38" s="25"/>
      <c r="P38" s="25"/>
      <c r="Q38" s="25"/>
    </row>
    <row r="39" spans="2:17" x14ac:dyDescent="0.25">
      <c r="B39" s="71">
        <v>10.119999999999999</v>
      </c>
      <c r="C39" s="70">
        <v>7.88</v>
      </c>
      <c r="D39" s="70">
        <v>5.36</v>
      </c>
      <c r="E39" s="70">
        <v>2.58</v>
      </c>
      <c r="F39" s="70">
        <v>0</v>
      </c>
      <c r="H39" s="70">
        <v>0.22792022792022792</v>
      </c>
      <c r="I39" s="70">
        <v>0.19884726224783861</v>
      </c>
      <c r="J39" s="70">
        <v>0.15988372093023256</v>
      </c>
      <c r="K39" s="70">
        <v>0.12209302325581395</v>
      </c>
      <c r="L39" s="70">
        <v>8.2857142857142851E-2</v>
      </c>
      <c r="N39" s="25"/>
      <c r="O39" s="25"/>
      <c r="P39" s="25"/>
      <c r="Q39" s="25"/>
    </row>
    <row r="40" spans="2:17" x14ac:dyDescent="0.25">
      <c r="B40" s="71">
        <v>9.52</v>
      </c>
      <c r="C40" s="70">
        <v>7.24</v>
      </c>
      <c r="D40" s="70">
        <v>4.5999999999999996</v>
      </c>
      <c r="E40" s="70">
        <v>2.42</v>
      </c>
      <c r="F40" s="70">
        <v>0</v>
      </c>
      <c r="H40" s="70">
        <v>0.19756097560975611</v>
      </c>
      <c r="I40" s="70">
        <v>0.15776699029126215</v>
      </c>
      <c r="J40" s="70">
        <v>0.13443396226415094</v>
      </c>
      <c r="K40" s="70">
        <v>6.7796610169491525E-2</v>
      </c>
      <c r="L40" s="70">
        <v>5.0119331742243436E-2</v>
      </c>
      <c r="N40" s="25"/>
      <c r="O40" s="25"/>
      <c r="P40" s="25"/>
      <c r="Q40" s="25"/>
    </row>
    <row r="41" spans="2:17" x14ac:dyDescent="0.25">
      <c r="B41" s="71">
        <v>10</v>
      </c>
      <c r="C41" s="70">
        <v>7.52</v>
      </c>
      <c r="D41" s="70">
        <v>4.9400000000000004</v>
      </c>
      <c r="E41" s="70">
        <v>2.52</v>
      </c>
      <c r="F41" s="70">
        <v>0</v>
      </c>
      <c r="H41" s="70">
        <v>0.20052083333333334</v>
      </c>
      <c r="I41" s="70">
        <v>0.16666666666666666</v>
      </c>
      <c r="J41" s="70">
        <v>0.1447721179624665</v>
      </c>
      <c r="K41" s="70">
        <v>0.11827956989247312</v>
      </c>
      <c r="L41" s="70">
        <v>8.9709762532981532E-2</v>
      </c>
      <c r="N41" s="25"/>
      <c r="O41" s="25"/>
      <c r="P41" s="25"/>
      <c r="Q41" s="25"/>
    </row>
    <row r="42" spans="2:17" x14ac:dyDescent="0.25">
      <c r="B42" s="71">
        <v>10.26</v>
      </c>
      <c r="C42" s="70">
        <v>8.02</v>
      </c>
      <c r="D42" s="70">
        <v>5.72</v>
      </c>
      <c r="E42" s="70">
        <v>2.58</v>
      </c>
      <c r="F42" s="70">
        <v>0</v>
      </c>
      <c r="H42" s="70">
        <v>0.25063291139240507</v>
      </c>
      <c r="I42" s="70">
        <v>0.21836228287841192</v>
      </c>
      <c r="J42" s="70">
        <v>0.17241379310344829</v>
      </c>
      <c r="K42" s="70">
        <v>0.13533834586466165</v>
      </c>
      <c r="L42" s="70">
        <v>9.4763092269326679E-2</v>
      </c>
      <c r="N42" s="25"/>
      <c r="O42" s="25"/>
      <c r="P42" s="25"/>
      <c r="Q42" s="25"/>
    </row>
    <row r="43" spans="2:17" x14ac:dyDescent="0.25">
      <c r="B43" s="71">
        <v>10.38</v>
      </c>
      <c r="C43" s="70">
        <v>7.76</v>
      </c>
      <c r="D43" s="70">
        <v>5.14</v>
      </c>
      <c r="E43" s="70">
        <v>2.6</v>
      </c>
      <c r="F43" s="70">
        <v>0</v>
      </c>
      <c r="H43" s="70">
        <v>0.21428571428571427</v>
      </c>
      <c r="I43" s="70">
        <v>0.19143576826196473</v>
      </c>
      <c r="J43" s="70">
        <v>0.15789473684210525</v>
      </c>
      <c r="K43" s="70">
        <v>0.13032581453634084</v>
      </c>
      <c r="L43" s="70">
        <v>9.3198992443324941E-2</v>
      </c>
      <c r="N43" s="25"/>
      <c r="O43" s="25"/>
      <c r="P43" s="25"/>
      <c r="Q43" s="25"/>
    </row>
    <row r="44" spans="2:17" x14ac:dyDescent="0.25">
      <c r="B44" s="71">
        <v>10.18</v>
      </c>
      <c r="C44" s="70">
        <v>7.46</v>
      </c>
      <c r="D44" s="70">
        <v>4.82</v>
      </c>
      <c r="E44" s="70">
        <v>2.38</v>
      </c>
      <c r="F44" s="70">
        <v>0</v>
      </c>
      <c r="H44" s="70">
        <v>0.21525885558583105</v>
      </c>
      <c r="I44" s="70">
        <v>0.18279569892473119</v>
      </c>
      <c r="J44" s="70">
        <v>0.14960629921259844</v>
      </c>
      <c r="K44" s="70">
        <v>0.11627906976744186</v>
      </c>
      <c r="L44" s="70">
        <v>8.461538461538462E-2</v>
      </c>
      <c r="N44" s="25"/>
      <c r="O44" s="25"/>
      <c r="P44" s="25"/>
      <c r="Q44" s="25"/>
    </row>
    <row r="45" spans="2:17" x14ac:dyDescent="0.25">
      <c r="B45" s="71">
        <v>10.4</v>
      </c>
      <c r="C45" s="70">
        <v>7.66</v>
      </c>
      <c r="D45" s="70">
        <v>4.9400000000000004</v>
      </c>
      <c r="E45" s="70">
        <v>2.58</v>
      </c>
      <c r="F45" s="70">
        <v>0</v>
      </c>
      <c r="H45" s="70">
        <v>0.21718377088305491</v>
      </c>
      <c r="I45" s="70">
        <v>0.1859903381642512</v>
      </c>
      <c r="J45" s="70">
        <v>0.15270935960591134</v>
      </c>
      <c r="K45" s="70">
        <v>0.12135922330097088</v>
      </c>
      <c r="L45" s="70">
        <v>9.7323600973236016E-2</v>
      </c>
      <c r="N45" s="25"/>
      <c r="O45" s="25"/>
      <c r="P45" s="25"/>
      <c r="Q45" s="25"/>
    </row>
    <row r="46" spans="2:17" x14ac:dyDescent="0.25">
      <c r="B46" s="71">
        <v>9.98</v>
      </c>
      <c r="C46" s="70">
        <v>7.66</v>
      </c>
      <c r="D46" s="70">
        <v>5.0599999999999996</v>
      </c>
      <c r="E46" s="70">
        <v>2.7</v>
      </c>
      <c r="F46" s="70">
        <v>0</v>
      </c>
      <c r="H46" s="70">
        <v>0.24489795918367346</v>
      </c>
      <c r="I46" s="70">
        <v>0.2262210796915167</v>
      </c>
      <c r="J46" s="70">
        <v>0.17215189873417722</v>
      </c>
      <c r="K46" s="70">
        <v>0.14214463840399003</v>
      </c>
      <c r="L46" s="70">
        <v>0.10972568578553615</v>
      </c>
      <c r="N46" s="25"/>
      <c r="O46" s="25"/>
      <c r="P46" s="25"/>
      <c r="Q46" s="25"/>
    </row>
    <row r="47" spans="2:17" x14ac:dyDescent="0.25">
      <c r="B47" s="71">
        <v>9.94</v>
      </c>
      <c r="C47" s="70">
        <v>7.76</v>
      </c>
      <c r="D47" s="70">
        <v>5.48</v>
      </c>
      <c r="E47" s="70">
        <v>2.6</v>
      </c>
      <c r="F47" s="70">
        <v>0</v>
      </c>
      <c r="H47" s="70">
        <v>0.19493670886075951</v>
      </c>
      <c r="I47" s="70">
        <v>0.17249999999999999</v>
      </c>
      <c r="J47" s="70">
        <v>0.1407035175879397</v>
      </c>
      <c r="K47" s="70">
        <v>0.10831234256926953</v>
      </c>
      <c r="L47" s="70">
        <v>8.1424936386768454E-2</v>
      </c>
      <c r="N47" s="25"/>
      <c r="O47" s="25"/>
      <c r="P47" s="25"/>
      <c r="Q47" s="25"/>
    </row>
    <row r="48" spans="2:17" x14ac:dyDescent="0.25">
      <c r="B48" s="71">
        <v>9.56</v>
      </c>
      <c r="C48" s="70">
        <v>6.96</v>
      </c>
      <c r="D48" s="70">
        <v>4.4000000000000004</v>
      </c>
      <c r="E48" s="70">
        <v>2.08</v>
      </c>
      <c r="F48" s="70">
        <v>0</v>
      </c>
      <c r="H48" s="70">
        <v>0.26153846153846155</v>
      </c>
      <c r="I48" s="70">
        <v>0.22959183673469388</v>
      </c>
      <c r="J48" s="70">
        <v>0.16710182767624021</v>
      </c>
      <c r="K48" s="70">
        <v>0.14210526315789473</v>
      </c>
      <c r="L48" s="70">
        <v>9.4850948509485097E-2</v>
      </c>
      <c r="N48" s="25"/>
      <c r="O48" s="25"/>
      <c r="P48" s="25"/>
      <c r="Q48" s="25"/>
    </row>
    <row r="49" spans="2:17" x14ac:dyDescent="0.25">
      <c r="B49" s="71">
        <v>10.199999999999999</v>
      </c>
      <c r="C49" s="70">
        <v>7.66</v>
      </c>
      <c r="D49" s="70">
        <v>5.38</v>
      </c>
      <c r="E49" s="70">
        <v>2.62</v>
      </c>
      <c r="F49" s="70">
        <v>0</v>
      </c>
      <c r="H49" s="70">
        <v>0.20863309352517986</v>
      </c>
      <c r="I49" s="70">
        <v>0.1811764705882353</v>
      </c>
      <c r="J49" s="70">
        <v>0.14352941176470588</v>
      </c>
      <c r="K49" s="70">
        <v>0.12200956937799043</v>
      </c>
      <c r="L49" s="70">
        <v>8.7885985748218529E-2</v>
      </c>
      <c r="N49" s="25"/>
      <c r="O49" s="25"/>
      <c r="P49" s="25"/>
      <c r="Q49" s="25"/>
    </row>
    <row r="50" spans="2:17" x14ac:dyDescent="0.25">
      <c r="B50" s="71">
        <v>10.34</v>
      </c>
      <c r="C50" s="70">
        <v>7.84</v>
      </c>
      <c r="D50" s="70">
        <v>5.26</v>
      </c>
      <c r="E50" s="70">
        <v>2.54</v>
      </c>
      <c r="F50" s="70">
        <v>0</v>
      </c>
      <c r="H50" s="70">
        <v>0.23770491803278687</v>
      </c>
      <c r="I50" s="70">
        <v>0.19459459459459461</v>
      </c>
      <c r="J50" s="70">
        <v>0.16216216216216217</v>
      </c>
      <c r="K50" s="70">
        <v>0.11989100817438691</v>
      </c>
      <c r="L50" s="70">
        <v>0.10215053763440861</v>
      </c>
      <c r="N50" s="25"/>
      <c r="O50" s="25"/>
      <c r="P50" s="25"/>
      <c r="Q50" s="25"/>
    </row>
    <row r="51" spans="2:17" x14ac:dyDescent="0.25">
      <c r="B51" s="71">
        <v>10.52</v>
      </c>
      <c r="C51" s="70">
        <v>7.68</v>
      </c>
      <c r="D51" s="70">
        <v>4.96</v>
      </c>
      <c r="E51" s="70">
        <v>2.58</v>
      </c>
      <c r="F51" s="70">
        <v>0</v>
      </c>
      <c r="H51" s="70">
        <v>0.21989528795811519</v>
      </c>
      <c r="I51" s="70">
        <v>0.18652849740932642</v>
      </c>
      <c r="J51" s="70">
        <v>0.14470284237726097</v>
      </c>
      <c r="K51" s="70">
        <v>0.10732984293193717</v>
      </c>
      <c r="L51" s="70">
        <v>8.6842105263157901E-2</v>
      </c>
      <c r="N51" s="25"/>
      <c r="O51" s="25"/>
      <c r="P51" s="25"/>
      <c r="Q51" s="25"/>
    </row>
    <row r="52" spans="2:17" x14ac:dyDescent="0.25">
      <c r="B52" s="71">
        <v>10.1</v>
      </c>
      <c r="C52" s="70">
        <v>7.76</v>
      </c>
      <c r="D52" s="70">
        <v>5.3</v>
      </c>
      <c r="E52" s="70">
        <v>2.54</v>
      </c>
      <c r="F52" s="70">
        <v>0</v>
      </c>
      <c r="H52" s="70">
        <v>0.21971830985915494</v>
      </c>
      <c r="I52" s="70">
        <v>0.19373219373219372</v>
      </c>
      <c r="J52" s="70">
        <v>0.16138328530259366</v>
      </c>
      <c r="K52" s="70">
        <v>0.1235632183908046</v>
      </c>
      <c r="L52" s="70">
        <v>9.0651558073654395E-2</v>
      </c>
      <c r="N52" s="25"/>
      <c r="O52" s="25"/>
      <c r="P52" s="25"/>
      <c r="Q52" s="25"/>
    </row>
    <row r="53" spans="2:17" x14ac:dyDescent="0.25">
      <c r="B53" s="71">
        <v>9.52</v>
      </c>
      <c r="C53" s="70">
        <v>7.32</v>
      </c>
      <c r="D53" s="70">
        <v>4.78</v>
      </c>
      <c r="E53" s="70">
        <v>2.5</v>
      </c>
      <c r="F53" s="70">
        <v>0</v>
      </c>
      <c r="H53" s="70">
        <v>0.21038961038961038</v>
      </c>
      <c r="I53" s="70">
        <v>0.16752577319587628</v>
      </c>
      <c r="J53" s="70">
        <v>0.13930348258706468</v>
      </c>
      <c r="K53" s="70">
        <v>7.1611253196930943E-2</v>
      </c>
      <c r="L53" s="70">
        <v>5.3030303030303032E-2</v>
      </c>
      <c r="N53" s="25"/>
      <c r="O53" s="25"/>
      <c r="P53" s="25"/>
      <c r="Q53" s="25"/>
    </row>
    <row r="54" spans="2:17" x14ac:dyDescent="0.25">
      <c r="B54" s="71">
        <v>9.86</v>
      </c>
      <c r="C54" s="70">
        <v>7.44</v>
      </c>
      <c r="D54" s="70">
        <v>4.74</v>
      </c>
      <c r="E54" s="70">
        <v>2.38</v>
      </c>
      <c r="F54" s="70">
        <v>0</v>
      </c>
      <c r="H54" s="70">
        <v>0.18622448979591838</v>
      </c>
      <c r="I54" s="70">
        <v>0.15284974093264247</v>
      </c>
      <c r="J54" s="70">
        <v>0.14173228346456693</v>
      </c>
      <c r="K54" s="70">
        <v>0.11609498680738786</v>
      </c>
      <c r="L54" s="70">
        <v>8.6161879895561358E-2</v>
      </c>
      <c r="N54" s="25"/>
      <c r="O54" s="25"/>
      <c r="P54" s="25"/>
      <c r="Q54" s="25"/>
    </row>
    <row r="55" spans="2:17" x14ac:dyDescent="0.25">
      <c r="B55" s="71">
        <v>10.46</v>
      </c>
      <c r="C55" s="70">
        <v>8.14</v>
      </c>
      <c r="D55" s="70">
        <v>5.82</v>
      </c>
      <c r="E55" s="70">
        <v>2.74</v>
      </c>
      <c r="F55" s="70">
        <v>0</v>
      </c>
      <c r="H55" s="70">
        <v>0.25124378109452739</v>
      </c>
      <c r="I55" s="70">
        <v>0.22249388753056235</v>
      </c>
      <c r="J55" s="70">
        <v>0.170316301703163</v>
      </c>
      <c r="K55" s="70">
        <v>0.12592592592592591</v>
      </c>
      <c r="L55" s="70">
        <v>8.7378640776699032E-2</v>
      </c>
      <c r="N55" s="25"/>
      <c r="O55" s="25"/>
      <c r="P55" s="25"/>
      <c r="Q55" s="25"/>
    </row>
    <row r="56" spans="2:17" x14ac:dyDescent="0.25">
      <c r="B56" s="71">
        <v>10.34</v>
      </c>
      <c r="C56" s="70">
        <v>7.64</v>
      </c>
      <c r="D56" s="70">
        <v>5.0599999999999996</v>
      </c>
      <c r="E56" s="70">
        <v>2.52</v>
      </c>
      <c r="F56" s="70">
        <v>0</v>
      </c>
      <c r="H56" s="70">
        <v>0.2340966921119593</v>
      </c>
      <c r="I56" s="70">
        <v>0.20654911838790932</v>
      </c>
      <c r="J56" s="70">
        <v>0.16957605985037408</v>
      </c>
      <c r="K56" s="70">
        <v>0.14463840399002495</v>
      </c>
      <c r="L56" s="70">
        <v>0.10606060606060606</v>
      </c>
      <c r="N56" s="25"/>
      <c r="O56" s="25"/>
      <c r="P56" s="25"/>
      <c r="Q56" s="25"/>
    </row>
    <row r="57" spans="2:17" x14ac:dyDescent="0.25">
      <c r="B57" s="71">
        <v>10.06</v>
      </c>
      <c r="C57" s="70">
        <v>7.42</v>
      </c>
      <c r="D57" s="70">
        <v>4.9000000000000004</v>
      </c>
      <c r="E57" s="70">
        <v>2.34</v>
      </c>
      <c r="F57" s="70">
        <v>0</v>
      </c>
      <c r="H57" s="70">
        <v>0.19251336898395721</v>
      </c>
      <c r="I57" s="70">
        <v>0.16010498687664043</v>
      </c>
      <c r="J57" s="70">
        <v>0.13144329896907217</v>
      </c>
      <c r="K57" s="70">
        <v>9.9744245524296671E-2</v>
      </c>
      <c r="L57" s="70">
        <v>7.4168797953964194E-2</v>
      </c>
      <c r="N57" s="25"/>
      <c r="O57" s="25"/>
      <c r="P57" s="25"/>
      <c r="Q57" s="25"/>
    </row>
    <row r="58" spans="2:17" x14ac:dyDescent="0.25">
      <c r="B58" s="71">
        <v>10.38</v>
      </c>
      <c r="C58" s="70">
        <v>7.7</v>
      </c>
      <c r="D58" s="70">
        <v>4.8600000000000003</v>
      </c>
      <c r="E58" s="70">
        <v>2.64</v>
      </c>
      <c r="F58" s="70">
        <v>0</v>
      </c>
      <c r="H58" s="70">
        <v>0.22693266832917705</v>
      </c>
      <c r="I58" s="70">
        <v>0.19592875318066158</v>
      </c>
      <c r="J58" s="70">
        <v>0.16321243523316062</v>
      </c>
      <c r="K58" s="70">
        <v>0.12911392405063291</v>
      </c>
      <c r="L58" s="70">
        <v>0.10050251256281408</v>
      </c>
      <c r="N58" s="25"/>
      <c r="O58" s="25"/>
      <c r="P58" s="25"/>
      <c r="Q58" s="25"/>
    </row>
    <row r="59" spans="2:17" x14ac:dyDescent="0.25">
      <c r="B59" s="71">
        <v>10.06</v>
      </c>
      <c r="C59" s="70">
        <v>7.64</v>
      </c>
      <c r="D59" s="70">
        <v>5.08</v>
      </c>
      <c r="E59" s="70">
        <v>2.66</v>
      </c>
      <c r="F59" s="70">
        <v>0</v>
      </c>
      <c r="H59" s="70">
        <v>0.25</v>
      </c>
      <c r="I59" s="70">
        <v>0.22979797979797981</v>
      </c>
      <c r="J59" s="70">
        <v>0.17412935323383086</v>
      </c>
      <c r="K59" s="70">
        <v>0.14250614250614252</v>
      </c>
      <c r="L59" s="70">
        <v>0.11219512195121951</v>
      </c>
      <c r="N59" s="25"/>
      <c r="O59" s="25"/>
      <c r="P59" s="25"/>
      <c r="Q59" s="25"/>
    </row>
    <row r="60" spans="2:17" x14ac:dyDescent="0.25">
      <c r="B60" s="71">
        <v>9.94</v>
      </c>
      <c r="C60" s="70">
        <v>7.82</v>
      </c>
      <c r="D60" s="70">
        <v>5.62</v>
      </c>
      <c r="E60" s="70">
        <v>2.64</v>
      </c>
      <c r="F60" s="70">
        <v>0</v>
      </c>
      <c r="H60" s="70">
        <v>0.20099255583126552</v>
      </c>
      <c r="I60" s="70">
        <v>0.18181818181818182</v>
      </c>
      <c r="J60" s="70">
        <v>0.14925373134328357</v>
      </c>
      <c r="K60" s="70">
        <v>0.1172069825436409</v>
      </c>
      <c r="L60" s="70">
        <v>8.3756345177664976E-2</v>
      </c>
      <c r="N60" s="25"/>
      <c r="O60" s="25"/>
      <c r="P60" s="25"/>
      <c r="Q60" s="25"/>
    </row>
    <row r="61" spans="2:17" x14ac:dyDescent="0.25">
      <c r="B61" s="71">
        <v>9.92</v>
      </c>
      <c r="C61" s="70">
        <v>7.2</v>
      </c>
      <c r="D61" s="70">
        <v>4.5999999999999996</v>
      </c>
      <c r="E61" s="70">
        <v>2.52</v>
      </c>
      <c r="F61" s="70">
        <v>0</v>
      </c>
      <c r="H61" s="70">
        <v>0.24</v>
      </c>
      <c r="I61" s="70">
        <v>0.20895522388059701</v>
      </c>
      <c r="J61" s="70">
        <v>0.15538847117794485</v>
      </c>
      <c r="K61" s="70">
        <v>0.13184079601990051</v>
      </c>
      <c r="L61" s="70">
        <v>0.10249999999999999</v>
      </c>
      <c r="N61" s="25"/>
      <c r="O61" s="25"/>
      <c r="P61" s="25"/>
      <c r="Q61" s="25"/>
    </row>
    <row r="62" spans="2:17" x14ac:dyDescent="0.25">
      <c r="B62" s="71">
        <v>10.06</v>
      </c>
      <c r="C62" s="70">
        <v>7.76</v>
      </c>
      <c r="D62" s="70">
        <v>5.36</v>
      </c>
      <c r="E62" s="70">
        <v>2.2599999999999998</v>
      </c>
      <c r="F62" s="70">
        <v>0</v>
      </c>
      <c r="H62" s="70">
        <v>0.25194805194805192</v>
      </c>
      <c r="I62" s="70">
        <v>0.21850899742930591</v>
      </c>
      <c r="J62" s="70">
        <v>0.17232375979112272</v>
      </c>
      <c r="K62" s="70">
        <v>0.11859838274932614</v>
      </c>
      <c r="L62" s="70">
        <v>7.5471698113207544E-2</v>
      </c>
      <c r="N62" s="25"/>
      <c r="O62" s="25"/>
      <c r="P62" s="25"/>
      <c r="Q62" s="25"/>
    </row>
    <row r="63" spans="2:17" x14ac:dyDescent="0.25">
      <c r="B63" s="71">
        <v>10.039999999999999</v>
      </c>
      <c r="C63" s="70">
        <v>7.64</v>
      </c>
      <c r="D63" s="70">
        <v>5.34</v>
      </c>
      <c r="E63" s="70">
        <v>2.78</v>
      </c>
      <c r="F63" s="70">
        <v>0</v>
      </c>
      <c r="H63" s="70">
        <v>0.22737819025522041</v>
      </c>
      <c r="I63" s="70">
        <v>0.18863636363636363</v>
      </c>
      <c r="J63" s="70">
        <v>0.15034168564920272</v>
      </c>
      <c r="K63" s="70">
        <v>0.13457076566125289</v>
      </c>
      <c r="L63" s="70">
        <v>9.6018735362997654E-2</v>
      </c>
      <c r="N63" s="25"/>
      <c r="O63" s="25"/>
      <c r="P63" s="25"/>
      <c r="Q63" s="25"/>
    </row>
    <row r="64" spans="2:17" x14ac:dyDescent="0.25">
      <c r="B64" s="71">
        <v>10.18</v>
      </c>
      <c r="C64" s="70">
        <v>7.72</v>
      </c>
      <c r="D64" s="70">
        <v>5.52</v>
      </c>
      <c r="E64" s="70">
        <v>2.66</v>
      </c>
      <c r="F64" s="70">
        <v>0</v>
      </c>
      <c r="H64" s="70">
        <v>0.22580645161290322</v>
      </c>
      <c r="I64" s="70">
        <v>0.20343137254901961</v>
      </c>
      <c r="J64" s="70">
        <v>0.1570048309178744</v>
      </c>
      <c r="K64" s="70">
        <v>0.13285024154589373</v>
      </c>
      <c r="L64" s="70">
        <v>9.3525179856115109E-2</v>
      </c>
      <c r="N64" s="25"/>
      <c r="O64" s="25"/>
      <c r="P64" s="25"/>
      <c r="Q64" s="25"/>
    </row>
    <row r="65" spans="2:17" x14ac:dyDescent="0.25">
      <c r="B65" s="71">
        <v>10.26</v>
      </c>
      <c r="C65" s="70">
        <v>7.8</v>
      </c>
      <c r="D65" s="70">
        <v>5.14</v>
      </c>
      <c r="E65" s="70">
        <v>2.54</v>
      </c>
      <c r="F65" s="70">
        <v>0</v>
      </c>
      <c r="H65" s="70">
        <v>0.21204188481675393</v>
      </c>
      <c r="I65" s="70">
        <v>0.19109947643979058</v>
      </c>
      <c r="J65" s="70">
        <v>0.16666666666666666</v>
      </c>
      <c r="K65" s="70">
        <v>0.12332439678284182</v>
      </c>
      <c r="L65" s="70">
        <v>9.8930481283422467E-2</v>
      </c>
      <c r="N65" s="25"/>
      <c r="O65" s="25"/>
      <c r="P65" s="25"/>
      <c r="Q65" s="25"/>
    </row>
    <row r="66" spans="2:17" x14ac:dyDescent="0.25">
      <c r="B66" s="71">
        <v>10.3</v>
      </c>
      <c r="C66" s="70">
        <v>7.52</v>
      </c>
      <c r="D66" s="70">
        <v>4.68</v>
      </c>
      <c r="E66" s="70">
        <v>2.1800000000000002</v>
      </c>
      <c r="F66" s="70">
        <v>0</v>
      </c>
      <c r="H66" s="70">
        <v>0.23728813559322035</v>
      </c>
      <c r="I66" s="70">
        <v>0.18559556786703602</v>
      </c>
      <c r="J66" s="70">
        <v>0.14363143631436315</v>
      </c>
      <c r="K66" s="70">
        <v>0.11051212938005391</v>
      </c>
      <c r="L66" s="70">
        <v>9.1152815013404831E-2</v>
      </c>
      <c r="N66" s="25"/>
      <c r="O66" s="25"/>
      <c r="P66" s="25"/>
      <c r="Q66" s="25"/>
    </row>
    <row r="67" spans="2:17" x14ac:dyDescent="0.25">
      <c r="B67" s="71">
        <v>10.56</v>
      </c>
      <c r="C67" s="70">
        <v>7.8</v>
      </c>
      <c r="D67" s="70">
        <v>5.14</v>
      </c>
      <c r="E67" s="70">
        <v>2.7</v>
      </c>
      <c r="F67" s="70">
        <v>0</v>
      </c>
      <c r="H67" s="70">
        <v>0.2125984251968504</v>
      </c>
      <c r="I67" s="70">
        <v>0.18489583333333334</v>
      </c>
      <c r="J67" s="70">
        <v>0.15641025641025641</v>
      </c>
      <c r="K67" s="70">
        <v>0.11779448621553884</v>
      </c>
      <c r="L67" s="70">
        <v>8.8161209068010074E-2</v>
      </c>
      <c r="N67" s="25"/>
      <c r="O67" s="25"/>
      <c r="P67" s="25"/>
      <c r="Q67" s="25"/>
    </row>
    <row r="68" spans="2:17" x14ac:dyDescent="0.25">
      <c r="B68" s="71">
        <v>9.9</v>
      </c>
      <c r="C68" s="70">
        <v>7.26</v>
      </c>
      <c r="D68" s="70">
        <v>4.82</v>
      </c>
      <c r="E68" s="70">
        <v>2.48</v>
      </c>
      <c r="F68" s="70">
        <v>0</v>
      </c>
      <c r="H68" s="70">
        <v>0.21188630490956073</v>
      </c>
      <c r="I68" s="70">
        <v>0.17948717948717949</v>
      </c>
      <c r="J68" s="70">
        <v>0.14511873350923482</v>
      </c>
      <c r="K68" s="70">
        <v>0.11023622047244094</v>
      </c>
      <c r="L68" s="70">
        <v>9.350649350649351E-2</v>
      </c>
      <c r="N68" s="25"/>
      <c r="O68" s="25"/>
      <c r="P68" s="25"/>
      <c r="Q68" s="25"/>
    </row>
    <row r="69" spans="2:17" x14ac:dyDescent="0.25">
      <c r="B69" s="71">
        <v>10.46</v>
      </c>
      <c r="C69" s="70">
        <v>7.86</v>
      </c>
      <c r="D69" s="70">
        <v>5.08</v>
      </c>
      <c r="E69" s="70">
        <v>2.66</v>
      </c>
      <c r="F69" s="70">
        <v>0</v>
      </c>
      <c r="H69" s="70">
        <v>0.24932975871313673</v>
      </c>
      <c r="I69" s="70">
        <v>0.21917808219178081</v>
      </c>
      <c r="J69" s="70">
        <v>0.1790633608815427</v>
      </c>
      <c r="K69" s="70">
        <v>0.1487603305785124</v>
      </c>
      <c r="L69" s="70">
        <v>0.10133333333333333</v>
      </c>
      <c r="N69" s="25"/>
      <c r="O69" s="25"/>
      <c r="P69" s="25"/>
      <c r="Q69" s="25"/>
    </row>
    <row r="70" spans="2:17" x14ac:dyDescent="0.25">
      <c r="B70" s="71">
        <v>10.06</v>
      </c>
      <c r="C70" s="70">
        <v>7.74</v>
      </c>
      <c r="D70" s="70">
        <v>5.34</v>
      </c>
      <c r="E70" s="70">
        <v>2.6</v>
      </c>
      <c r="F70" s="70">
        <v>0</v>
      </c>
      <c r="H70" s="70">
        <v>0.23308270676691728</v>
      </c>
      <c r="I70" s="70">
        <v>0.21052631578947367</v>
      </c>
      <c r="J70" s="70">
        <v>0.16500000000000001</v>
      </c>
      <c r="K70" s="70">
        <v>0.13</v>
      </c>
      <c r="L70" s="70">
        <v>0.10353535353535354</v>
      </c>
      <c r="N70" s="25"/>
      <c r="O70" s="25"/>
      <c r="P70" s="25"/>
      <c r="Q70" s="25"/>
    </row>
    <row r="71" spans="2:17" x14ac:dyDescent="0.25">
      <c r="B71" s="71">
        <v>9.7200000000000006</v>
      </c>
      <c r="C71" s="70">
        <v>7.46</v>
      </c>
      <c r="D71" s="70">
        <v>4.9800000000000004</v>
      </c>
      <c r="E71" s="70">
        <v>2.66</v>
      </c>
      <c r="F71" s="70">
        <v>0</v>
      </c>
      <c r="H71" s="70">
        <v>0.22395833333333334</v>
      </c>
      <c r="I71" s="70">
        <v>0.19633507853403143</v>
      </c>
      <c r="J71" s="70">
        <v>0.15267175572519084</v>
      </c>
      <c r="K71" s="70">
        <v>9.7938144329896906E-2</v>
      </c>
      <c r="L71" s="70">
        <v>7.2351421188630485E-2</v>
      </c>
      <c r="N71" s="25"/>
      <c r="O71" s="25"/>
      <c r="P71" s="25"/>
      <c r="Q71" s="25"/>
    </row>
    <row r="72" spans="2:17" x14ac:dyDescent="0.25">
      <c r="B72" s="71">
        <v>9.82</v>
      </c>
      <c r="C72" s="70">
        <v>7.62</v>
      </c>
      <c r="D72" s="70">
        <v>5.04</v>
      </c>
      <c r="E72" s="70">
        <v>2.48</v>
      </c>
      <c r="F72" s="70">
        <v>0</v>
      </c>
      <c r="H72" s="70">
        <v>0.18546365914786966</v>
      </c>
      <c r="I72" s="70">
        <v>0.15346534653465346</v>
      </c>
      <c r="J72" s="70">
        <v>0.1206896551724138</v>
      </c>
      <c r="K72" s="70">
        <v>7.9012345679012344E-2</v>
      </c>
      <c r="L72" s="70">
        <v>5.6097560975609757E-2</v>
      </c>
      <c r="N72" s="25"/>
      <c r="O72" s="25"/>
      <c r="P72" s="25"/>
      <c r="Q72" s="25"/>
    </row>
    <row r="73" spans="2:17" x14ac:dyDescent="0.25">
      <c r="B73" s="71">
        <v>9.8800000000000008</v>
      </c>
      <c r="C73" s="70">
        <v>7.48</v>
      </c>
      <c r="D73" s="70">
        <v>5.0599999999999996</v>
      </c>
      <c r="E73" s="70">
        <v>2.36</v>
      </c>
      <c r="F73" s="70">
        <v>0</v>
      </c>
      <c r="H73" s="70">
        <v>0.17866666666666667</v>
      </c>
      <c r="I73" s="70">
        <v>0.16032608695652173</v>
      </c>
      <c r="J73" s="70">
        <v>0.14324324324324325</v>
      </c>
      <c r="K73" s="70">
        <v>0.11956521739130435</v>
      </c>
      <c r="L73" s="70">
        <v>8.2644628099173556E-2</v>
      </c>
      <c r="N73" s="25"/>
      <c r="O73" s="25"/>
      <c r="P73" s="25"/>
      <c r="Q73" s="25"/>
    </row>
    <row r="74" spans="2:17" x14ac:dyDescent="0.25">
      <c r="B74" s="71">
        <v>10.16</v>
      </c>
      <c r="C74" s="70">
        <v>7.46</v>
      </c>
      <c r="D74" s="70">
        <v>4.7</v>
      </c>
      <c r="E74" s="70">
        <v>2.5</v>
      </c>
      <c r="F74" s="70">
        <v>0</v>
      </c>
      <c r="H74" s="70">
        <v>0.2481012658227848</v>
      </c>
      <c r="I74" s="70">
        <v>0.21105527638190955</v>
      </c>
      <c r="J74" s="70">
        <v>0.16624040920716113</v>
      </c>
      <c r="K74" s="70">
        <v>0.13810741687979539</v>
      </c>
      <c r="L74" s="70">
        <v>0.11311053984575835</v>
      </c>
      <c r="N74" s="25"/>
      <c r="O74" s="25"/>
      <c r="P74" s="25"/>
      <c r="Q74" s="25"/>
    </row>
    <row r="75" spans="2:17" x14ac:dyDescent="0.25">
      <c r="B75" s="71">
        <v>9.98</v>
      </c>
      <c r="C75" s="70">
        <v>7.7</v>
      </c>
      <c r="D75" s="70">
        <v>5.22</v>
      </c>
      <c r="E75" s="70">
        <v>2.2000000000000002</v>
      </c>
      <c r="F75" s="70">
        <v>0</v>
      </c>
      <c r="H75" s="70">
        <v>0.23514211886304909</v>
      </c>
      <c r="I75" s="70">
        <v>0.2010178117048346</v>
      </c>
      <c r="J75" s="70">
        <v>0.15324675324675324</v>
      </c>
      <c r="K75" s="70">
        <v>0.11609498680738786</v>
      </c>
      <c r="L75" s="70">
        <v>7.3878627968337732E-2</v>
      </c>
      <c r="N75" s="25"/>
      <c r="O75" s="25"/>
      <c r="P75" s="25"/>
      <c r="Q75" s="25"/>
    </row>
    <row r="76" spans="2:17" x14ac:dyDescent="0.25">
      <c r="B76" s="71">
        <v>9.9600000000000009</v>
      </c>
      <c r="C76" s="70">
        <v>7.54</v>
      </c>
      <c r="D76" s="70">
        <v>5.48</v>
      </c>
      <c r="E76" s="70">
        <v>2.74</v>
      </c>
      <c r="F76" s="70">
        <v>0</v>
      </c>
      <c r="H76" s="70">
        <v>0.23462414578587698</v>
      </c>
      <c r="I76" s="70">
        <v>0.19506726457399104</v>
      </c>
      <c r="J76" s="70">
        <v>0.15883668903803133</v>
      </c>
      <c r="K76" s="70">
        <v>0.13163972286374134</v>
      </c>
      <c r="L76" s="70">
        <v>9.3457943925233641E-2</v>
      </c>
      <c r="N76" s="25"/>
      <c r="O76" s="25"/>
      <c r="P76" s="25"/>
      <c r="Q76" s="25"/>
    </row>
    <row r="77" spans="2:17" x14ac:dyDescent="0.25">
      <c r="B77" s="71">
        <v>10.16</v>
      </c>
      <c r="C77" s="70">
        <v>7.76</v>
      </c>
      <c r="D77" s="70">
        <v>5.36</v>
      </c>
      <c r="E77" s="70">
        <v>2.66</v>
      </c>
      <c r="F77" s="70">
        <v>0</v>
      </c>
      <c r="H77" s="70">
        <v>0.22588832487309646</v>
      </c>
      <c r="I77" s="70">
        <v>0.20493827160493827</v>
      </c>
      <c r="J77" s="70">
        <v>0.15328467153284672</v>
      </c>
      <c r="K77" s="70">
        <v>0.1280193236714976</v>
      </c>
      <c r="L77" s="70">
        <v>9.285714285714286E-2</v>
      </c>
      <c r="N77" s="25"/>
      <c r="O77" s="25"/>
      <c r="P77" s="25"/>
      <c r="Q77" s="25"/>
    </row>
    <row r="78" spans="2:17" x14ac:dyDescent="0.25">
      <c r="B78" s="71">
        <v>10.28</v>
      </c>
      <c r="C78" s="70">
        <v>7.7</v>
      </c>
      <c r="D78" s="70">
        <v>5.16</v>
      </c>
      <c r="E78" s="70">
        <v>2.52</v>
      </c>
      <c r="F78" s="70">
        <v>0</v>
      </c>
      <c r="H78" s="70">
        <v>0.22222222222222221</v>
      </c>
      <c r="I78" s="70">
        <v>0.20370370370370369</v>
      </c>
      <c r="J78" s="70">
        <v>0.18230563002680966</v>
      </c>
      <c r="K78" s="70">
        <v>0.14130434782608695</v>
      </c>
      <c r="L78" s="70">
        <v>0.10869565217391304</v>
      </c>
      <c r="N78" s="25"/>
      <c r="O78" s="25"/>
      <c r="P78" s="25"/>
      <c r="Q78" s="25"/>
    </row>
    <row r="79" spans="2:17" x14ac:dyDescent="0.25">
      <c r="B79" s="71">
        <v>10.119999999999999</v>
      </c>
      <c r="C79" s="70">
        <v>7.48</v>
      </c>
      <c r="D79" s="70">
        <v>4.7</v>
      </c>
      <c r="E79" s="70">
        <v>2.2400000000000002</v>
      </c>
      <c r="F79" s="70">
        <v>0</v>
      </c>
      <c r="H79" s="70">
        <v>0.23497267759562843</v>
      </c>
      <c r="I79" s="70">
        <v>0.17934782608695651</v>
      </c>
      <c r="J79" s="70">
        <v>0.13563829787234041</v>
      </c>
      <c r="K79" s="70">
        <v>0.10427807486631016</v>
      </c>
      <c r="L79" s="70">
        <v>8.7533156498673742E-2</v>
      </c>
      <c r="N79" s="25"/>
      <c r="O79" s="25"/>
      <c r="P79" s="25"/>
      <c r="Q79" s="25"/>
    </row>
    <row r="80" spans="2:17" x14ac:dyDescent="0.25">
      <c r="B80" s="71">
        <v>10.78</v>
      </c>
      <c r="C80" s="70">
        <v>7.94</v>
      </c>
      <c r="D80" s="70">
        <v>5.24</v>
      </c>
      <c r="E80" s="70">
        <v>2.68</v>
      </c>
      <c r="F80" s="70">
        <v>0</v>
      </c>
      <c r="H80" s="70">
        <v>0.20380434782608695</v>
      </c>
      <c r="I80" s="70">
        <v>0.18351063829787234</v>
      </c>
      <c r="J80" s="70">
        <v>0.15324675324675324</v>
      </c>
      <c r="K80" s="70">
        <v>0.11139240506329114</v>
      </c>
      <c r="L80" s="70">
        <v>8.1841432225063945E-2</v>
      </c>
      <c r="N80" s="25"/>
      <c r="O80" s="25"/>
      <c r="P80" s="25"/>
      <c r="Q80" s="25"/>
    </row>
    <row r="81" spans="2:17" x14ac:dyDescent="0.25">
      <c r="B81" s="71">
        <v>10</v>
      </c>
      <c r="C81" s="70">
        <v>7.34</v>
      </c>
      <c r="D81" s="70">
        <v>4.74</v>
      </c>
      <c r="E81" s="70">
        <v>2.5</v>
      </c>
      <c r="F81" s="70">
        <v>0</v>
      </c>
      <c r="H81" s="70">
        <v>0.21446384039900249</v>
      </c>
      <c r="I81" s="70">
        <v>0.17661691542288557</v>
      </c>
      <c r="J81" s="70">
        <v>0.14871794871794872</v>
      </c>
      <c r="K81" s="70">
        <v>0.11704834605597965</v>
      </c>
      <c r="L81" s="70">
        <v>9.7744360902255634E-2</v>
      </c>
      <c r="N81" s="25"/>
      <c r="O81" s="25"/>
      <c r="P81" s="25"/>
      <c r="Q81" s="25"/>
    </row>
    <row r="82" spans="2:17" x14ac:dyDescent="0.25">
      <c r="B82" s="71">
        <v>10.220000000000001</v>
      </c>
      <c r="C82" s="70">
        <v>7.56</v>
      </c>
      <c r="D82" s="70">
        <v>5.04</v>
      </c>
      <c r="E82" s="70">
        <v>2.6</v>
      </c>
      <c r="F82" s="70">
        <v>0</v>
      </c>
      <c r="H82" s="70">
        <v>0.24281984334203655</v>
      </c>
      <c r="I82" s="70">
        <v>0.21925133689839571</v>
      </c>
      <c r="J82" s="70">
        <v>0.17567567567567569</v>
      </c>
      <c r="K82" s="70">
        <v>0.14402173913043478</v>
      </c>
      <c r="L82" s="70">
        <v>0.10133333333333333</v>
      </c>
      <c r="N82" s="25"/>
      <c r="O82" s="25"/>
      <c r="P82" s="25"/>
      <c r="Q82" s="25"/>
    </row>
    <row r="83" spans="2:17" x14ac:dyDescent="0.25">
      <c r="B83" s="71">
        <v>10.16</v>
      </c>
      <c r="C83" s="70">
        <v>7.92</v>
      </c>
      <c r="D83" s="70">
        <v>5.3</v>
      </c>
      <c r="E83" s="70">
        <v>2.58</v>
      </c>
      <c r="F83" s="70">
        <v>0</v>
      </c>
      <c r="H83" s="70">
        <v>0.2283464566929134</v>
      </c>
      <c r="I83" s="70">
        <v>0.1994750656167979</v>
      </c>
      <c r="J83" s="70">
        <v>0.1566579634464752</v>
      </c>
      <c r="K83" s="70">
        <v>0.11780104712041885</v>
      </c>
      <c r="L83" s="70">
        <v>9.6858638743455502E-2</v>
      </c>
      <c r="N83" s="25"/>
      <c r="O83" s="25"/>
      <c r="P83" s="25"/>
      <c r="Q83" s="25"/>
    </row>
    <row r="84" spans="2:17" x14ac:dyDescent="0.25">
      <c r="B84" s="71">
        <v>10.039999999999999</v>
      </c>
      <c r="C84" s="70">
        <v>7.68</v>
      </c>
      <c r="D84" s="70">
        <v>5.2</v>
      </c>
      <c r="E84" s="70">
        <v>2.7</v>
      </c>
      <c r="F84" s="70">
        <v>0</v>
      </c>
      <c r="H84" s="70">
        <v>0.23589743589743589</v>
      </c>
      <c r="I84" s="70">
        <v>0.21134020618556701</v>
      </c>
      <c r="J84" s="70">
        <v>0.16331658291457288</v>
      </c>
      <c r="K84" s="70">
        <v>0.11306532663316583</v>
      </c>
      <c r="L84" s="70">
        <v>7.8085642317380355E-2</v>
      </c>
      <c r="N84" s="25"/>
      <c r="O84" s="25"/>
      <c r="P84" s="25"/>
      <c r="Q84" s="25"/>
    </row>
    <row r="85" spans="2:17" x14ac:dyDescent="0.25">
      <c r="B85" s="71">
        <v>9.42</v>
      </c>
      <c r="C85" s="70">
        <v>7.32</v>
      </c>
      <c r="D85" s="70">
        <v>4.78</v>
      </c>
      <c r="E85" s="70">
        <v>2.5</v>
      </c>
      <c r="F85" s="70">
        <v>0</v>
      </c>
      <c r="H85" s="70">
        <v>0.17839195979899497</v>
      </c>
      <c r="I85" s="70">
        <v>0.14356435643564355</v>
      </c>
      <c r="J85" s="70">
        <v>0.11435523114355231</v>
      </c>
      <c r="K85" s="70">
        <v>6.8796068796068796E-2</v>
      </c>
      <c r="L85" s="70">
        <v>5.3527980535279802E-2</v>
      </c>
      <c r="N85" s="25"/>
      <c r="O85" s="25"/>
      <c r="P85" s="25"/>
      <c r="Q85" s="25"/>
    </row>
    <row r="86" spans="2:17" x14ac:dyDescent="0.25">
      <c r="B86" s="71">
        <v>10.1</v>
      </c>
      <c r="C86" s="70">
        <v>7.7</v>
      </c>
      <c r="D86" s="70">
        <v>5.26</v>
      </c>
      <c r="E86" s="70">
        <v>2.42</v>
      </c>
      <c r="F86" s="70">
        <v>0</v>
      </c>
      <c r="H86" s="70">
        <v>0.17268041237113402</v>
      </c>
      <c r="I86" s="70">
        <v>0.15445026178010471</v>
      </c>
      <c r="J86" s="70">
        <v>0.14058355437665782</v>
      </c>
      <c r="K86" s="70">
        <v>0.11702127659574468</v>
      </c>
      <c r="L86" s="70">
        <v>8.6021505376344093E-2</v>
      </c>
      <c r="N86" s="25"/>
      <c r="O86" s="25"/>
      <c r="P86" s="25"/>
      <c r="Q86" s="25"/>
    </row>
    <row r="87" spans="2:17" x14ac:dyDescent="0.25">
      <c r="B87" s="71">
        <v>10.1</v>
      </c>
      <c r="C87" s="70">
        <v>7.38</v>
      </c>
      <c r="D87" s="70">
        <v>4.5599999999999996</v>
      </c>
      <c r="E87" s="70">
        <v>2.34</v>
      </c>
      <c r="F87" s="70">
        <v>0</v>
      </c>
      <c r="H87" s="70">
        <v>0.25984251968503935</v>
      </c>
      <c r="I87" s="70">
        <v>0.21989528795811519</v>
      </c>
      <c r="J87" s="70">
        <v>0.17060367454068243</v>
      </c>
      <c r="K87" s="70">
        <v>0.15</v>
      </c>
      <c r="L87" s="70">
        <v>0.11436170212765957</v>
      </c>
      <c r="N87" s="25"/>
      <c r="O87" s="25"/>
      <c r="P87" s="25"/>
      <c r="Q87" s="25"/>
    </row>
    <row r="88" spans="2:17" x14ac:dyDescent="0.25">
      <c r="B88" s="71">
        <v>9.86</v>
      </c>
      <c r="C88" s="70">
        <v>7.56</v>
      </c>
      <c r="D88" s="70">
        <v>5.26</v>
      </c>
      <c r="E88" s="70">
        <v>2.3199999999999998</v>
      </c>
      <c r="F88" s="70">
        <v>0</v>
      </c>
      <c r="H88" s="70">
        <v>0.24675324675324675</v>
      </c>
      <c r="I88" s="70">
        <v>0.21336760925449871</v>
      </c>
      <c r="J88" s="70">
        <v>0.16358839050131926</v>
      </c>
      <c r="K88" s="70">
        <v>0.12032085561497326</v>
      </c>
      <c r="L88" s="70">
        <v>7.4468085106382975E-2</v>
      </c>
      <c r="N88" s="25"/>
      <c r="O88" s="25"/>
      <c r="P88" s="25"/>
      <c r="Q88" s="25"/>
    </row>
    <row r="89" spans="2:17" x14ac:dyDescent="0.25">
      <c r="B89" s="71">
        <v>10.08</v>
      </c>
      <c r="C89" s="70">
        <v>7.62</v>
      </c>
      <c r="D89" s="70">
        <v>5.52</v>
      </c>
      <c r="E89" s="70">
        <v>2.7</v>
      </c>
      <c r="F89" s="70">
        <v>0</v>
      </c>
      <c r="H89" s="70">
        <v>0.21428571428571427</v>
      </c>
      <c r="I89" s="70">
        <v>0.18058690744920994</v>
      </c>
      <c r="J89" s="70">
        <v>0.1463963963963964</v>
      </c>
      <c r="K89" s="70">
        <v>0.11778290993071594</v>
      </c>
      <c r="L89" s="70">
        <v>8.8372093023255813E-2</v>
      </c>
      <c r="N89" s="25"/>
      <c r="O89" s="25"/>
      <c r="P89" s="25"/>
      <c r="Q89" s="25"/>
    </row>
    <row r="90" spans="2:17" x14ac:dyDescent="0.25">
      <c r="B90" s="71">
        <v>10.220000000000001</v>
      </c>
      <c r="C90" s="70">
        <v>7.86</v>
      </c>
      <c r="D90" s="70">
        <v>5.42</v>
      </c>
      <c r="E90" s="70">
        <v>2.66</v>
      </c>
      <c r="F90" s="70">
        <v>0</v>
      </c>
      <c r="H90" s="70">
        <v>0.24111675126903553</v>
      </c>
      <c r="I90" s="70">
        <v>0.21588089330024815</v>
      </c>
      <c r="J90" s="70">
        <v>0.16176470588235295</v>
      </c>
      <c r="K90" s="70">
        <v>0.13902439024390245</v>
      </c>
      <c r="L90" s="70">
        <v>9.4430992736077482E-2</v>
      </c>
      <c r="N90" s="25"/>
      <c r="O90" s="25"/>
      <c r="P90" s="25"/>
      <c r="Q90" s="25"/>
    </row>
    <row r="91" spans="2:17" x14ac:dyDescent="0.25">
      <c r="B91" s="71">
        <v>10.199999999999999</v>
      </c>
      <c r="C91" s="70">
        <v>7.56</v>
      </c>
      <c r="D91" s="70">
        <v>5.0999999999999996</v>
      </c>
      <c r="E91" s="70">
        <v>2.58</v>
      </c>
      <c r="F91" s="70">
        <v>0</v>
      </c>
      <c r="H91" s="70">
        <v>0.22480620155038761</v>
      </c>
      <c r="I91" s="70">
        <v>0.20360824742268041</v>
      </c>
      <c r="J91" s="70">
        <v>0.18489583333333334</v>
      </c>
      <c r="K91" s="70">
        <v>0.14361702127659576</v>
      </c>
      <c r="L91" s="70">
        <v>0.11436170212765957</v>
      </c>
      <c r="N91" s="25"/>
      <c r="O91" s="25"/>
      <c r="P91" s="25"/>
      <c r="Q91" s="25"/>
    </row>
    <row r="92" spans="2:17" x14ac:dyDescent="0.25">
      <c r="B92" s="71">
        <v>10.199999999999999</v>
      </c>
      <c r="C92" s="70">
        <v>7.64</v>
      </c>
      <c r="D92" s="70">
        <v>4.82</v>
      </c>
      <c r="E92" s="70">
        <v>2.2799999999999998</v>
      </c>
      <c r="F92" s="70">
        <v>0</v>
      </c>
      <c r="H92" s="70">
        <v>0.23138297872340424</v>
      </c>
      <c r="I92" s="70">
        <v>0.17771883289124668</v>
      </c>
      <c r="J92" s="70">
        <v>0.13020833333333334</v>
      </c>
      <c r="K92" s="70">
        <v>0.10209424083769633</v>
      </c>
      <c r="L92" s="70">
        <v>8.3116883116883117E-2</v>
      </c>
      <c r="N92" s="25"/>
      <c r="O92" s="25"/>
      <c r="P92" s="25"/>
      <c r="Q92" s="25"/>
    </row>
    <row r="93" spans="2:17" x14ac:dyDescent="0.25">
      <c r="B93" s="71">
        <v>10.7</v>
      </c>
      <c r="C93" s="70">
        <v>7.94</v>
      </c>
      <c r="D93" s="70">
        <v>5.24</v>
      </c>
      <c r="E93" s="70">
        <v>2.56</v>
      </c>
      <c r="F93" s="70">
        <v>0</v>
      </c>
      <c r="H93" s="70">
        <v>0.1894150417827298</v>
      </c>
      <c r="I93" s="70">
        <v>0.17119565217391305</v>
      </c>
      <c r="J93" s="70">
        <v>0.15079365079365079</v>
      </c>
      <c r="K93" s="70">
        <v>0.1056701030927835</v>
      </c>
      <c r="L93" s="70">
        <v>8.3333333333333329E-2</v>
      </c>
      <c r="N93" s="25"/>
      <c r="O93" s="25"/>
      <c r="P93" s="25"/>
      <c r="Q93" s="25"/>
    </row>
    <row r="94" spans="2:17" x14ac:dyDescent="0.25">
      <c r="B94" s="71">
        <v>10</v>
      </c>
      <c r="C94" s="70">
        <v>7.24</v>
      </c>
      <c r="D94" s="70">
        <v>4.68</v>
      </c>
      <c r="E94" s="70">
        <v>2.46</v>
      </c>
      <c r="F94" s="70">
        <v>0</v>
      </c>
      <c r="H94" s="70">
        <v>0.22979797979797981</v>
      </c>
      <c r="I94" s="70">
        <v>0.18939393939393939</v>
      </c>
      <c r="J94" s="70">
        <v>0.1514360313315927</v>
      </c>
      <c r="K94" s="70">
        <v>0.11917098445595854</v>
      </c>
      <c r="L94" s="70">
        <v>9.3198992443324941E-2</v>
      </c>
      <c r="N94" s="25"/>
      <c r="O94" s="25"/>
      <c r="P94" s="25"/>
      <c r="Q94" s="25"/>
    </row>
    <row r="95" spans="2:17" x14ac:dyDescent="0.25">
      <c r="B95" s="71">
        <v>10.28</v>
      </c>
      <c r="C95" s="70">
        <v>7.68</v>
      </c>
      <c r="D95" s="70">
        <v>5.08</v>
      </c>
      <c r="E95" s="70">
        <v>2.62</v>
      </c>
      <c r="F95" s="70">
        <v>0</v>
      </c>
      <c r="H95" s="70">
        <v>0.23359580052493439</v>
      </c>
      <c r="I95" s="70">
        <v>0.21236559139784947</v>
      </c>
      <c r="J95" s="70">
        <v>0.17473118279569894</v>
      </c>
      <c r="K95" s="70">
        <v>0.1447721179624665</v>
      </c>
      <c r="L95" s="70">
        <v>0.10991957104557641</v>
      </c>
      <c r="N95" s="25"/>
      <c r="O95" s="25"/>
      <c r="P95" s="25"/>
      <c r="Q95" s="25"/>
    </row>
    <row r="96" spans="2:17" x14ac:dyDescent="0.25">
      <c r="B96" s="71">
        <v>10.220000000000001</v>
      </c>
      <c r="C96" s="70">
        <v>7.9</v>
      </c>
      <c r="D96" s="70">
        <v>5.2</v>
      </c>
      <c r="E96" s="70">
        <v>2.62</v>
      </c>
      <c r="F96" s="70">
        <v>0</v>
      </c>
      <c r="H96" s="70">
        <v>0.22506393861892582</v>
      </c>
      <c r="I96" s="70">
        <v>0.19592875318066158</v>
      </c>
      <c r="J96" s="70">
        <v>0.15345268542199489</v>
      </c>
      <c r="K96" s="70">
        <v>0.11794871794871795</v>
      </c>
      <c r="L96" s="70">
        <v>8.9285714285714288E-2</v>
      </c>
      <c r="N96" s="25"/>
      <c r="O96" s="25"/>
      <c r="P96" s="25"/>
      <c r="Q96" s="25"/>
    </row>
    <row r="97" spans="2:17" x14ac:dyDescent="0.25">
      <c r="B97" s="71">
        <v>10.14</v>
      </c>
      <c r="C97" s="70">
        <v>7.8</v>
      </c>
      <c r="D97" s="70">
        <v>5.28</v>
      </c>
      <c r="E97" s="70">
        <v>2.74</v>
      </c>
      <c r="F97" s="70">
        <v>0</v>
      </c>
      <c r="H97" s="70">
        <v>0.25405405405405407</v>
      </c>
      <c r="I97" s="70">
        <v>0.22826086956521738</v>
      </c>
      <c r="J97" s="70">
        <v>0.1763157894736842</v>
      </c>
      <c r="K97" s="70">
        <v>0.12105263157894737</v>
      </c>
      <c r="L97" s="70">
        <v>9.1383812010443863E-2</v>
      </c>
      <c r="N97" s="25"/>
      <c r="O97" s="25"/>
      <c r="P97" s="25"/>
      <c r="Q97" s="25"/>
    </row>
    <row r="98" spans="2:17" x14ac:dyDescent="0.25">
      <c r="B98" s="71">
        <v>9.42</v>
      </c>
      <c r="C98" s="70">
        <v>7.28</v>
      </c>
      <c r="D98" s="70">
        <v>4.88</v>
      </c>
      <c r="E98" s="70">
        <v>2.56</v>
      </c>
      <c r="F98" s="70">
        <v>0</v>
      </c>
      <c r="H98" s="70">
        <v>0.17380352644836272</v>
      </c>
      <c r="I98" s="70">
        <v>0.13930348258706468</v>
      </c>
      <c r="J98" s="70">
        <v>0.10810810810810811</v>
      </c>
      <c r="K98" s="70">
        <v>6.9825436408977551E-2</v>
      </c>
      <c r="L98" s="70">
        <v>4.975124378109453E-2</v>
      </c>
      <c r="N98" s="25"/>
      <c r="O98" s="25"/>
      <c r="P98" s="25"/>
      <c r="Q98" s="25"/>
    </row>
    <row r="99" spans="2:17" x14ac:dyDescent="0.25">
      <c r="B99" s="71">
        <v>9.98</v>
      </c>
      <c r="C99" s="70">
        <v>7.56</v>
      </c>
      <c r="D99" s="70">
        <v>5.18</v>
      </c>
      <c r="E99" s="70">
        <v>2.36</v>
      </c>
      <c r="F99" s="70">
        <v>0</v>
      </c>
      <c r="H99" s="70">
        <v>0.17444717444717445</v>
      </c>
      <c r="I99" s="70">
        <v>0.15671641791044777</v>
      </c>
      <c r="J99" s="70">
        <v>0.14105793450881612</v>
      </c>
      <c r="K99" s="70">
        <v>0.10606060606060606</v>
      </c>
      <c r="L99" s="70">
        <v>7.6726342710997444E-2</v>
      </c>
      <c r="N99" s="25"/>
      <c r="O99" s="25"/>
      <c r="P99" s="25"/>
      <c r="Q99" s="25"/>
    </row>
    <row r="100" spans="2:17" x14ac:dyDescent="0.25">
      <c r="B100" s="71">
        <v>9.98</v>
      </c>
      <c r="C100" s="70">
        <v>7.34</v>
      </c>
      <c r="D100" s="70">
        <v>4.4800000000000004</v>
      </c>
      <c r="E100" s="70">
        <v>2.2200000000000002</v>
      </c>
      <c r="F100" s="70">
        <v>0</v>
      </c>
      <c r="H100" s="70">
        <v>0.24456521739130435</v>
      </c>
      <c r="I100" s="70">
        <v>0.20540540540540542</v>
      </c>
      <c r="J100" s="70">
        <v>0.16802168021680217</v>
      </c>
      <c r="K100" s="70">
        <v>0.15217391304347827</v>
      </c>
      <c r="L100" s="70">
        <v>0.11748633879781421</v>
      </c>
      <c r="N100" s="25"/>
      <c r="O100" s="25"/>
      <c r="P100" s="25"/>
      <c r="Q100" s="25"/>
    </row>
    <row r="101" spans="2:17" x14ac:dyDescent="0.25">
      <c r="B101" s="71">
        <v>9.98</v>
      </c>
      <c r="C101" s="70">
        <v>7.64</v>
      </c>
      <c r="D101" s="70">
        <v>5.32</v>
      </c>
      <c r="E101" s="70">
        <v>2.5</v>
      </c>
      <c r="F101" s="70">
        <v>0</v>
      </c>
      <c r="H101" s="70">
        <v>0.2537313432835821</v>
      </c>
      <c r="I101" s="70">
        <v>0.21890547263681592</v>
      </c>
      <c r="J101" s="70">
        <v>0.16243654822335024</v>
      </c>
      <c r="K101" s="70">
        <v>0.12371134020618557</v>
      </c>
      <c r="L101" s="70">
        <v>7.6923076923076927E-2</v>
      </c>
      <c r="N101" s="25"/>
      <c r="O101" s="25"/>
      <c r="P101" s="25"/>
      <c r="Q101" s="25"/>
    </row>
    <row r="102" spans="2:17" x14ac:dyDescent="0.25">
      <c r="B102" s="71">
        <v>10.1</v>
      </c>
      <c r="C102" s="70">
        <v>7.66</v>
      </c>
      <c r="D102" s="70">
        <v>5.5</v>
      </c>
      <c r="E102" s="70">
        <v>2.68</v>
      </c>
      <c r="F102" s="70">
        <v>0</v>
      </c>
      <c r="H102" s="70">
        <v>0.22117647058823531</v>
      </c>
      <c r="I102" s="70">
        <v>0.18850574712643678</v>
      </c>
      <c r="J102" s="70">
        <v>0.15242494226327943</v>
      </c>
      <c r="K102" s="70">
        <v>0.11556603773584906</v>
      </c>
      <c r="L102" s="70">
        <v>8.5714285714285715E-2</v>
      </c>
      <c r="N102" s="25"/>
      <c r="O102" s="25"/>
      <c r="P102" s="25"/>
      <c r="Q102" s="25"/>
    </row>
    <row r="103" spans="2:17" x14ac:dyDescent="0.25">
      <c r="B103" s="71">
        <v>9.98</v>
      </c>
      <c r="C103" s="70">
        <v>7.64</v>
      </c>
      <c r="D103" s="70">
        <v>5.24</v>
      </c>
      <c r="E103" s="70">
        <v>2.48</v>
      </c>
      <c r="F103" s="70">
        <v>0</v>
      </c>
      <c r="H103" s="70">
        <v>0.23425692695214106</v>
      </c>
      <c r="I103" s="70">
        <v>0.20638820638820637</v>
      </c>
      <c r="J103" s="70">
        <v>0.15853658536585366</v>
      </c>
      <c r="K103" s="70">
        <v>0.13936430317848411</v>
      </c>
      <c r="L103" s="70">
        <v>9.2682926829268292E-2</v>
      </c>
      <c r="N103" s="25"/>
      <c r="O103" s="25"/>
      <c r="P103" s="25"/>
      <c r="Q103" s="25"/>
    </row>
    <row r="104" spans="2:17" x14ac:dyDescent="0.25">
      <c r="B104" s="71">
        <v>10.4</v>
      </c>
      <c r="C104" s="70">
        <v>7.7</v>
      </c>
      <c r="D104" s="70">
        <v>5.22</v>
      </c>
      <c r="E104" s="70">
        <v>2.64</v>
      </c>
      <c r="F104" s="70">
        <v>0</v>
      </c>
      <c r="H104" s="70">
        <v>0.23195876288659795</v>
      </c>
      <c r="I104" s="70">
        <v>0.21079691516709512</v>
      </c>
      <c r="J104" s="70">
        <v>0.18112244897959184</v>
      </c>
      <c r="K104" s="70">
        <v>0.14175257731958762</v>
      </c>
      <c r="L104" s="70">
        <v>0.11282051282051282</v>
      </c>
      <c r="N104" s="25"/>
      <c r="O104" s="25"/>
      <c r="P104" s="25"/>
      <c r="Q104" s="25"/>
    </row>
    <row r="105" spans="2:17" x14ac:dyDescent="0.25">
      <c r="B105" s="71">
        <v>10.16</v>
      </c>
      <c r="C105" s="70">
        <v>7.76</v>
      </c>
      <c r="D105" s="70">
        <v>4.96</v>
      </c>
      <c r="E105" s="70">
        <v>2.34</v>
      </c>
      <c r="F105" s="70">
        <v>0</v>
      </c>
      <c r="H105" s="70">
        <v>0.22774869109947643</v>
      </c>
      <c r="I105" s="70">
        <v>0.18015665796344649</v>
      </c>
      <c r="J105" s="70">
        <v>0.13838120104438642</v>
      </c>
      <c r="K105" s="70">
        <v>0.11052631578947368</v>
      </c>
      <c r="L105" s="70">
        <v>9.1623036649214659E-2</v>
      </c>
      <c r="N105" s="25"/>
      <c r="O105" s="25"/>
      <c r="P105" s="25"/>
      <c r="Q105" s="25"/>
    </row>
    <row r="106" spans="2:17" x14ac:dyDescent="0.25">
      <c r="B106" s="71">
        <v>10.64</v>
      </c>
      <c r="C106" s="70">
        <v>7.7</v>
      </c>
      <c r="D106" s="70">
        <v>5.0599999999999996</v>
      </c>
      <c r="E106" s="70">
        <v>2.48</v>
      </c>
      <c r="F106" s="70">
        <v>0</v>
      </c>
      <c r="H106" s="70">
        <v>0.19186046511627908</v>
      </c>
      <c r="I106" s="70">
        <v>0.17183098591549295</v>
      </c>
      <c r="J106" s="70">
        <v>0.14594594594594595</v>
      </c>
      <c r="K106" s="70">
        <v>9.7625329815303433E-2</v>
      </c>
      <c r="L106" s="70">
        <v>7.4468085106382975E-2</v>
      </c>
      <c r="N106" s="25"/>
      <c r="O106" s="25"/>
      <c r="P106" s="25"/>
      <c r="Q106" s="25"/>
    </row>
    <row r="107" spans="2:17" x14ac:dyDescent="0.25">
      <c r="B107" s="71">
        <v>10.14</v>
      </c>
      <c r="C107" s="70">
        <v>7.44</v>
      </c>
      <c r="D107" s="70">
        <v>4.74</v>
      </c>
      <c r="E107" s="70">
        <v>2.56</v>
      </c>
      <c r="F107" s="70">
        <v>0</v>
      </c>
      <c r="H107" s="70">
        <v>0.23558897243107768</v>
      </c>
      <c r="I107" s="70">
        <v>0.19143576826196473</v>
      </c>
      <c r="J107" s="70">
        <v>0.15625</v>
      </c>
      <c r="K107" s="70">
        <v>0.12051282051282051</v>
      </c>
      <c r="L107" s="70">
        <v>9.8236775818639793E-2</v>
      </c>
      <c r="N107" s="25"/>
      <c r="O107" s="25"/>
      <c r="P107" s="25"/>
      <c r="Q107" s="25"/>
    </row>
    <row r="108" spans="2:17" x14ac:dyDescent="0.25">
      <c r="B108" s="71">
        <v>10.1</v>
      </c>
      <c r="C108" s="70">
        <v>7.44</v>
      </c>
      <c r="D108" s="70">
        <v>4.96</v>
      </c>
      <c r="E108" s="70">
        <v>2.58</v>
      </c>
      <c r="F108" s="70">
        <v>0</v>
      </c>
      <c r="H108" s="70">
        <v>0.22520107238605899</v>
      </c>
      <c r="I108" s="70">
        <v>0.20273972602739726</v>
      </c>
      <c r="J108" s="70">
        <v>0.16850828729281769</v>
      </c>
      <c r="K108" s="70">
        <v>0.14245810055865921</v>
      </c>
      <c r="L108" s="70">
        <v>0.10497237569060773</v>
      </c>
      <c r="N108" s="25"/>
      <c r="O108" s="25"/>
      <c r="P108" s="25"/>
      <c r="Q108" s="25"/>
    </row>
  </sheetData>
  <mergeCells count="4">
    <mergeCell ref="B1:F1"/>
    <mergeCell ref="H1:L1"/>
    <mergeCell ref="B2:F2"/>
    <mergeCell ref="H2:L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9" tint="0.79998168889431442"/>
  </sheetPr>
  <dimension ref="B1:L80"/>
  <sheetViews>
    <sheetView showGridLines="0" workbookViewId="0">
      <selection activeCell="D4" sqref="D4"/>
    </sheetView>
  </sheetViews>
  <sheetFormatPr defaultRowHeight="15" x14ac:dyDescent="0.25"/>
  <cols>
    <col min="2" max="2" width="19.85546875" customWidth="1"/>
    <col min="3" max="3" width="16.7109375" customWidth="1"/>
    <col min="4" max="4" width="12.28515625" style="114" customWidth="1"/>
    <col min="5" max="7" width="16.7109375" customWidth="1"/>
  </cols>
  <sheetData>
    <row r="1" spans="2:12" s="114" customFormat="1" x14ac:dyDescent="0.25"/>
    <row r="2" spans="2:12" s="114" customFormat="1" x14ac:dyDescent="0.25">
      <c r="B2" s="209" t="s">
        <v>105</v>
      </c>
      <c r="C2" s="209"/>
      <c r="D2" s="209"/>
      <c r="E2" s="209"/>
      <c r="F2" s="209"/>
      <c r="G2" s="209"/>
    </row>
    <row r="3" spans="2:12" s="114" customFormat="1" ht="75" x14ac:dyDescent="0.25">
      <c r="B3" s="100" t="s">
        <v>70</v>
      </c>
      <c r="C3" s="100" t="s">
        <v>71</v>
      </c>
      <c r="D3" s="100" t="s">
        <v>92</v>
      </c>
      <c r="E3" s="100" t="s">
        <v>88</v>
      </c>
      <c r="F3" s="100" t="s">
        <v>72</v>
      </c>
      <c r="G3" s="100" t="s">
        <v>78</v>
      </c>
      <c r="H3" s="100" t="s">
        <v>64</v>
      </c>
      <c r="I3" s="100" t="s">
        <v>65</v>
      </c>
      <c r="J3" s="139" t="s">
        <v>106</v>
      </c>
    </row>
    <row r="4" spans="2:12" s="114" customFormat="1" x14ac:dyDescent="0.25">
      <c r="B4" s="125" t="s">
        <v>16</v>
      </c>
      <c r="C4" s="196">
        <f>D4/E4</f>
        <v>2.3762376237623763E-2</v>
      </c>
      <c r="D4" s="197">
        <v>24</v>
      </c>
      <c r="E4" s="197">
        <v>1010</v>
      </c>
      <c r="F4" s="125">
        <v>0</v>
      </c>
      <c r="G4" s="98">
        <f>_xlfn.NORM.S.INV(1-0.05/2)*SQRT(1/E4*C4*(1-C4))</f>
        <v>9.3931251487606206E-3</v>
      </c>
      <c r="H4" s="98">
        <f>C4-G4</f>
        <v>1.4369251088863142E-2</v>
      </c>
      <c r="I4" s="98">
        <f>C4+G4</f>
        <v>3.3155501386384387E-2</v>
      </c>
      <c r="J4" s="140">
        <f>1000*C4</f>
        <v>23.762376237623762</v>
      </c>
      <c r="L4"/>
    </row>
    <row r="5" spans="2:12" s="114" customFormat="1" x14ac:dyDescent="0.25">
      <c r="B5" s="125" t="s">
        <v>73</v>
      </c>
      <c r="C5" s="196">
        <f t="shared" ref="C5:C9" si="0">D5/E5</f>
        <v>0.10337552742616034</v>
      </c>
      <c r="D5" s="197">
        <v>98</v>
      </c>
      <c r="E5" s="197">
        <v>948</v>
      </c>
      <c r="F5" s="125">
        <v>0</v>
      </c>
      <c r="G5" s="98">
        <f t="shared" ref="G5:G10" si="1">_xlfn.NORM.S.INV(1-0.05/2)*SQRT(1/E5*C5*(1-C5))</f>
        <v>1.9380192464770265E-2</v>
      </c>
      <c r="H5" s="98">
        <f t="shared" ref="H5:H10" si="2">C5-G5</f>
        <v>8.399533496139007E-2</v>
      </c>
      <c r="I5" s="98">
        <f t="shared" ref="I5:I10" si="3">C5+G5</f>
        <v>0.12275571989093061</v>
      </c>
      <c r="J5" s="140">
        <f t="shared" ref="J5:J9" si="4">1000*C5</f>
        <v>103.37552742616033</v>
      </c>
      <c r="L5"/>
    </row>
    <row r="6" spans="2:12" s="114" customFormat="1" x14ac:dyDescent="0.25">
      <c r="B6" s="125" t="s">
        <v>74</v>
      </c>
      <c r="C6" s="196">
        <f t="shared" si="0"/>
        <v>0.11764705882352941</v>
      </c>
      <c r="D6" s="197">
        <v>122</v>
      </c>
      <c r="E6" s="197">
        <v>1037</v>
      </c>
      <c r="F6" s="125">
        <v>0</v>
      </c>
      <c r="G6" s="98">
        <f t="shared" si="1"/>
        <v>1.9609676031217927E-2</v>
      </c>
      <c r="H6" s="98">
        <f t="shared" si="2"/>
        <v>9.8037382792311487E-2</v>
      </c>
      <c r="I6" s="98">
        <f t="shared" si="3"/>
        <v>0.13725673485474735</v>
      </c>
      <c r="J6" s="140">
        <f t="shared" si="4"/>
        <v>117.64705882352941</v>
      </c>
      <c r="L6"/>
    </row>
    <row r="7" spans="2:12" s="114" customFormat="1" x14ac:dyDescent="0.25">
      <c r="B7" s="125" t="s">
        <v>75</v>
      </c>
      <c r="C7" s="196">
        <f t="shared" si="0"/>
        <v>9.4357976653696496E-2</v>
      </c>
      <c r="D7" s="197">
        <v>97</v>
      </c>
      <c r="E7" s="197">
        <v>1028</v>
      </c>
      <c r="F7" s="125">
        <v>0</v>
      </c>
      <c r="G7" s="98">
        <f t="shared" si="1"/>
        <v>1.7869776742858647E-2</v>
      </c>
      <c r="H7" s="98">
        <f t="shared" si="2"/>
        <v>7.6488199910837856E-2</v>
      </c>
      <c r="I7" s="98">
        <f t="shared" si="3"/>
        <v>0.11222775339655514</v>
      </c>
      <c r="J7" s="140">
        <f t="shared" si="4"/>
        <v>94.357976653696497</v>
      </c>
      <c r="L7"/>
    </row>
    <row r="8" spans="2:12" s="114" customFormat="1" x14ac:dyDescent="0.25">
      <c r="B8" s="125" t="s">
        <v>76</v>
      </c>
      <c r="C8" s="196">
        <f t="shared" si="0"/>
        <v>5.9838895281933258E-2</v>
      </c>
      <c r="D8" s="197">
        <v>52</v>
      </c>
      <c r="E8" s="197">
        <v>869</v>
      </c>
      <c r="F8" s="125">
        <v>0</v>
      </c>
      <c r="G8" s="98">
        <f t="shared" si="1"/>
        <v>1.5769979414939617E-2</v>
      </c>
      <c r="H8" s="98">
        <f t="shared" si="2"/>
        <v>4.4068915866993644E-2</v>
      </c>
      <c r="I8" s="98">
        <f t="shared" si="3"/>
        <v>7.5608874696872871E-2</v>
      </c>
      <c r="J8" s="140">
        <f t="shared" si="4"/>
        <v>59.838895281933254</v>
      </c>
      <c r="L8"/>
    </row>
    <row r="9" spans="2:12" s="114" customFormat="1" x14ac:dyDescent="0.25">
      <c r="B9" s="28" t="s">
        <v>77</v>
      </c>
      <c r="C9" s="198">
        <f t="shared" si="0"/>
        <v>1.4120667522464698E-2</v>
      </c>
      <c r="D9" s="199">
        <v>11</v>
      </c>
      <c r="E9" s="199">
        <v>779</v>
      </c>
      <c r="F9" s="28">
        <v>0</v>
      </c>
      <c r="G9" s="99">
        <f t="shared" si="1"/>
        <v>8.2855025842499836E-3</v>
      </c>
      <c r="H9" s="99">
        <f t="shared" si="2"/>
        <v>5.8351649382147146E-3</v>
      </c>
      <c r="I9" s="99">
        <f t="shared" si="3"/>
        <v>2.2406170106714682E-2</v>
      </c>
      <c r="J9" s="140">
        <f t="shared" si="4"/>
        <v>14.120667522464698</v>
      </c>
      <c r="L9"/>
    </row>
    <row r="10" spans="2:12" s="114" customFormat="1" x14ac:dyDescent="0.25">
      <c r="B10" s="102" t="s">
        <v>57</v>
      </c>
      <c r="C10" s="77">
        <f t="shared" ref="C10" si="5">D10/E10</f>
        <v>7.1239640275083754E-2</v>
      </c>
      <c r="D10" s="125">
        <f>SUM(D4:D9)</f>
        <v>404</v>
      </c>
      <c r="E10" s="125">
        <f>SUM(E4:E9)</f>
        <v>5671</v>
      </c>
      <c r="F10" s="125"/>
      <c r="G10" s="98">
        <f t="shared" si="1"/>
        <v>6.6946975560500848E-3</v>
      </c>
      <c r="H10" s="98">
        <f t="shared" si="2"/>
        <v>6.4544942719033674E-2</v>
      </c>
      <c r="I10" s="98">
        <f t="shared" si="3"/>
        <v>7.7934337831133835E-2</v>
      </c>
    </row>
    <row r="11" spans="2:12" s="114" customFormat="1" x14ac:dyDescent="0.25"/>
    <row r="12" spans="2:12" s="114" customFormat="1" x14ac:dyDescent="0.25"/>
    <row r="14" spans="2:12" x14ac:dyDescent="0.25">
      <c r="B14" s="209" t="s">
        <v>79</v>
      </c>
      <c r="C14" s="209"/>
      <c r="D14" s="209"/>
      <c r="E14" s="209"/>
      <c r="F14" s="209"/>
      <c r="G14" s="209"/>
    </row>
    <row r="15" spans="2:12" ht="75" x14ac:dyDescent="0.25">
      <c r="B15" s="100" t="s">
        <v>70</v>
      </c>
      <c r="C15" s="100" t="s">
        <v>71</v>
      </c>
      <c r="D15" s="100" t="s">
        <v>92</v>
      </c>
      <c r="E15" s="100" t="s">
        <v>88</v>
      </c>
      <c r="F15" s="100" t="s">
        <v>72</v>
      </c>
      <c r="G15" s="100" t="s">
        <v>78</v>
      </c>
      <c r="H15" s="100" t="s">
        <v>64</v>
      </c>
      <c r="I15" s="100" t="s">
        <v>65</v>
      </c>
    </row>
    <row r="16" spans="2:12" x14ac:dyDescent="0.25">
      <c r="B16" s="72" t="s">
        <v>16</v>
      </c>
      <c r="C16" s="196">
        <f t="shared" ref="C16:C21" si="6">D16/E16</f>
        <v>2.7722772277227723E-2</v>
      </c>
      <c r="D16" s="197">
        <v>28</v>
      </c>
      <c r="E16" s="197">
        <v>1010</v>
      </c>
      <c r="F16" s="197">
        <v>0</v>
      </c>
      <c r="G16" s="98">
        <f>_xlfn.NORM.S.INV(1-0.05/2)*SQRT(1/E16*C16*(1-C16))</f>
        <v>1.0125134241585891E-2</v>
      </c>
      <c r="H16" s="98">
        <f>C16-G16</f>
        <v>1.7597638035641832E-2</v>
      </c>
      <c r="I16" s="98">
        <f>C16+G16</f>
        <v>3.7847906518813618E-2</v>
      </c>
      <c r="J16" s="115"/>
    </row>
    <row r="17" spans="2:10" x14ac:dyDescent="0.25">
      <c r="B17" s="72" t="s">
        <v>73</v>
      </c>
      <c r="C17" s="196">
        <f t="shared" si="6"/>
        <v>6.5400843881856546E-2</v>
      </c>
      <c r="D17" s="197">
        <v>62</v>
      </c>
      <c r="E17" s="197">
        <v>948</v>
      </c>
      <c r="F17" s="197">
        <v>0</v>
      </c>
      <c r="G17" s="98">
        <f t="shared" ref="G17:G21" si="7">_xlfn.NORM.S.INV(1-0.05/2)*SQRT(1/E17*C17*(1-C17))</f>
        <v>1.5737954692737005E-2</v>
      </c>
      <c r="H17" s="98">
        <f t="shared" ref="H17:H21" si="8">C17-G17</f>
        <v>4.9662889189119541E-2</v>
      </c>
      <c r="I17" s="98">
        <f t="shared" ref="I17:I21" si="9">C17+G17</f>
        <v>8.1138798574593551E-2</v>
      </c>
      <c r="J17" s="115"/>
    </row>
    <row r="18" spans="2:10" x14ac:dyDescent="0.25">
      <c r="B18" s="72" t="s">
        <v>74</v>
      </c>
      <c r="C18" s="196">
        <f t="shared" si="6"/>
        <v>7.0395371263259399E-2</v>
      </c>
      <c r="D18" s="197">
        <v>73</v>
      </c>
      <c r="E18" s="197">
        <v>1037</v>
      </c>
      <c r="F18" s="197">
        <v>0</v>
      </c>
      <c r="G18" s="98">
        <f t="shared" si="7"/>
        <v>1.5569687770296655E-2</v>
      </c>
      <c r="H18" s="98">
        <f t="shared" si="8"/>
        <v>5.482568349296274E-2</v>
      </c>
      <c r="I18" s="98">
        <f t="shared" si="9"/>
        <v>8.5965059033556057E-2</v>
      </c>
      <c r="J18" s="115"/>
    </row>
    <row r="19" spans="2:10" x14ac:dyDescent="0.25">
      <c r="B19" s="72" t="s">
        <v>75</v>
      </c>
      <c r="C19" s="196">
        <f t="shared" si="6"/>
        <v>5.3501945525291826E-2</v>
      </c>
      <c r="D19" s="197">
        <v>55</v>
      </c>
      <c r="E19" s="197">
        <v>1028</v>
      </c>
      <c r="F19" s="197">
        <v>0</v>
      </c>
      <c r="G19" s="98">
        <f t="shared" si="7"/>
        <v>1.3756127228974296E-2</v>
      </c>
      <c r="H19" s="98">
        <f t="shared" si="8"/>
        <v>3.9745818296317528E-2</v>
      </c>
      <c r="I19" s="98">
        <f t="shared" si="9"/>
        <v>6.7258072754266124E-2</v>
      </c>
      <c r="J19" s="115"/>
    </row>
    <row r="20" spans="2:10" x14ac:dyDescent="0.25">
      <c r="B20" s="72" t="s">
        <v>76</v>
      </c>
      <c r="C20" s="196">
        <f t="shared" si="6"/>
        <v>2.3014959723820484E-2</v>
      </c>
      <c r="D20" s="197">
        <v>20</v>
      </c>
      <c r="E20" s="197">
        <v>869</v>
      </c>
      <c r="F20" s="197">
        <v>0</v>
      </c>
      <c r="G20" s="98">
        <f t="shared" si="7"/>
        <v>9.9698188954174798E-3</v>
      </c>
      <c r="H20" s="98">
        <f t="shared" si="8"/>
        <v>1.3045140828403004E-2</v>
      </c>
      <c r="I20" s="98">
        <f t="shared" si="9"/>
        <v>3.2984778619237966E-2</v>
      </c>
      <c r="J20" s="115"/>
    </row>
    <row r="21" spans="2:10" x14ac:dyDescent="0.25">
      <c r="B21" s="28" t="s">
        <v>77</v>
      </c>
      <c r="C21" s="198">
        <f t="shared" si="6"/>
        <v>5.1347881899871627E-3</v>
      </c>
      <c r="D21" s="199">
        <v>4</v>
      </c>
      <c r="E21" s="199">
        <v>779</v>
      </c>
      <c r="F21" s="199">
        <v>0</v>
      </c>
      <c r="G21" s="99">
        <f t="shared" si="7"/>
        <v>5.0190642063635254E-3</v>
      </c>
      <c r="H21" s="99">
        <f t="shared" si="8"/>
        <v>1.1572398362363727E-4</v>
      </c>
      <c r="I21" s="99">
        <f t="shared" si="9"/>
        <v>1.0153852396350688E-2</v>
      </c>
      <c r="J21" s="115"/>
    </row>
    <row r="22" spans="2:10" x14ac:dyDescent="0.25">
      <c r="B22" s="102" t="s">
        <v>57</v>
      </c>
      <c r="C22" s="98">
        <f t="shared" ref="C22" si="10">D22/E22</f>
        <v>4.2673249867748189E-2</v>
      </c>
      <c r="D22" s="72">
        <f>SUM(D16:D21)</f>
        <v>242</v>
      </c>
      <c r="E22" s="72">
        <f>SUM(E16:E21)</f>
        <v>5671</v>
      </c>
      <c r="F22" s="72">
        <f>SUM(F16:F21)</f>
        <v>0</v>
      </c>
      <c r="G22" s="98">
        <f t="shared" ref="G22" si="11">_xlfn.NORM.S.INV(1-0.05/2)*SQRT(1/E22*C22*(1-C22))</f>
        <v>5.2604902973580571E-3</v>
      </c>
      <c r="H22" s="98">
        <f t="shared" ref="H22" si="12">C22-G22</f>
        <v>3.7412759570390135E-2</v>
      </c>
      <c r="I22" s="98">
        <f t="shared" ref="I22" si="13">C22+G22</f>
        <v>4.7933740165106244E-2</v>
      </c>
    </row>
    <row r="26" spans="2:10" x14ac:dyDescent="0.25">
      <c r="B26" s="112" t="s">
        <v>119</v>
      </c>
      <c r="C26" s="112"/>
      <c r="D26" s="112"/>
      <c r="E26" s="112"/>
      <c r="F26" s="112"/>
      <c r="G26" s="112"/>
      <c r="H26" s="103"/>
      <c r="I26" s="103"/>
    </row>
    <row r="27" spans="2:10" ht="75" x14ac:dyDescent="0.25">
      <c r="B27" s="100" t="s">
        <v>70</v>
      </c>
      <c r="C27" s="100" t="s">
        <v>89</v>
      </c>
      <c r="D27" s="100" t="s">
        <v>92</v>
      </c>
      <c r="E27" s="100" t="s">
        <v>88</v>
      </c>
      <c r="F27" s="100" t="s">
        <v>72</v>
      </c>
      <c r="G27" s="100" t="s">
        <v>78</v>
      </c>
      <c r="H27" s="100" t="s">
        <v>64</v>
      </c>
      <c r="I27" s="100" t="s">
        <v>65</v>
      </c>
    </row>
    <row r="28" spans="2:10" x14ac:dyDescent="0.25">
      <c r="B28" s="72" t="s">
        <v>16</v>
      </c>
      <c r="C28" s="196">
        <f t="shared" ref="C28:C33" si="14">D28/E28</f>
        <v>3.8580246913580245E-2</v>
      </c>
      <c r="D28" s="197">
        <v>25</v>
      </c>
      <c r="E28" s="197">
        <v>648</v>
      </c>
      <c r="F28" s="197">
        <v>1</v>
      </c>
      <c r="G28" s="98">
        <f>_xlfn.NORM.S.INV(1-0.05/2)*SQRT(1/E28*C28*(1-C28))</f>
        <v>1.4828581548244624E-2</v>
      </c>
      <c r="H28" s="98">
        <f>C28-G28</f>
        <v>2.3751665365335621E-2</v>
      </c>
      <c r="I28" s="98">
        <f>C28+G28</f>
        <v>5.3408828461824868E-2</v>
      </c>
    </row>
    <row r="29" spans="2:10" x14ac:dyDescent="0.25">
      <c r="B29" s="72" t="s">
        <v>73</v>
      </c>
      <c r="C29" s="196">
        <f t="shared" si="14"/>
        <v>0.25503355704697989</v>
      </c>
      <c r="D29" s="197">
        <v>76</v>
      </c>
      <c r="E29" s="197">
        <v>298</v>
      </c>
      <c r="F29" s="197">
        <v>3</v>
      </c>
      <c r="G29" s="98">
        <f t="shared" ref="G29:G34" si="15">_xlfn.NORM.S.INV(1-0.05/2)*SQRT(1/E29*C29*(1-C29))</f>
        <v>4.9488806274939533E-2</v>
      </c>
      <c r="H29" s="98">
        <f t="shared" ref="H29:H34" si="16">C29-G29</f>
        <v>0.20554475077204035</v>
      </c>
      <c r="I29" s="98">
        <f t="shared" ref="I29:I34" si="17">C29+G29</f>
        <v>0.3045223633219194</v>
      </c>
    </row>
    <row r="30" spans="2:10" x14ac:dyDescent="0.25">
      <c r="B30" s="72" t="s">
        <v>74</v>
      </c>
      <c r="C30" s="196">
        <f t="shared" si="14"/>
        <v>0.36577181208053694</v>
      </c>
      <c r="D30" s="197">
        <v>109</v>
      </c>
      <c r="E30" s="197">
        <v>298</v>
      </c>
      <c r="F30" s="197">
        <v>0</v>
      </c>
      <c r="G30" s="98">
        <f t="shared" si="15"/>
        <v>5.4684953349349232E-2</v>
      </c>
      <c r="H30" s="98">
        <f t="shared" si="16"/>
        <v>0.31108685873118769</v>
      </c>
      <c r="I30" s="98">
        <f t="shared" si="17"/>
        <v>0.42045676542988619</v>
      </c>
    </row>
    <row r="31" spans="2:10" x14ac:dyDescent="0.25">
      <c r="B31" s="72" t="s">
        <v>75</v>
      </c>
      <c r="C31" s="196">
        <f t="shared" si="14"/>
        <v>0.45787545787545786</v>
      </c>
      <c r="D31" s="197">
        <v>125</v>
      </c>
      <c r="E31" s="197">
        <v>273</v>
      </c>
      <c r="F31" s="197">
        <v>2</v>
      </c>
      <c r="G31" s="98">
        <f t="shared" si="15"/>
        <v>5.9100340722220999E-2</v>
      </c>
      <c r="H31" s="98">
        <f t="shared" si="16"/>
        <v>0.39877511715323688</v>
      </c>
      <c r="I31" s="98">
        <f t="shared" si="17"/>
        <v>0.51697579859767884</v>
      </c>
    </row>
    <row r="32" spans="2:10" x14ac:dyDescent="0.25">
      <c r="B32" s="72" t="s">
        <v>76</v>
      </c>
      <c r="C32" s="204">
        <f t="shared" si="14"/>
        <v>0.39366515837104071</v>
      </c>
      <c r="D32" s="203">
        <v>87</v>
      </c>
      <c r="E32" s="203">
        <v>221</v>
      </c>
      <c r="F32" s="203">
        <v>2</v>
      </c>
      <c r="G32" s="98">
        <f t="shared" si="15"/>
        <v>6.4412729965457161E-2</v>
      </c>
      <c r="H32" s="98">
        <f t="shared" si="16"/>
        <v>0.32925242840558355</v>
      </c>
      <c r="I32" s="98">
        <f t="shared" si="17"/>
        <v>0.45807788833649787</v>
      </c>
    </row>
    <row r="33" spans="2:10" x14ac:dyDescent="0.25">
      <c r="B33" s="28" t="s">
        <v>77</v>
      </c>
      <c r="C33" s="198">
        <f t="shared" si="14"/>
        <v>0.40883977900552487</v>
      </c>
      <c r="D33" s="199">
        <v>74</v>
      </c>
      <c r="E33" s="199">
        <v>181</v>
      </c>
      <c r="F33" s="199">
        <v>0</v>
      </c>
      <c r="G33" s="99">
        <f t="shared" si="15"/>
        <v>7.1620603700779953E-2</v>
      </c>
      <c r="H33" s="99">
        <f t="shared" si="16"/>
        <v>0.33721917530474493</v>
      </c>
      <c r="I33" s="99">
        <f t="shared" si="17"/>
        <v>0.48046038270630481</v>
      </c>
    </row>
    <row r="34" spans="2:10" x14ac:dyDescent="0.25">
      <c r="B34" s="102" t="s">
        <v>57</v>
      </c>
      <c r="C34" s="77">
        <f>SUMPRODUCT(C28:C33,E28:E33)/SUM(E28:E33)</f>
        <v>0.2584679520583637</v>
      </c>
      <c r="D34" s="72">
        <f>SUM(D28:D33)</f>
        <v>496</v>
      </c>
      <c r="E34" s="72">
        <f>SUM(E28:E33)</f>
        <v>1919</v>
      </c>
      <c r="F34" s="72">
        <f>SUM(F28:F33)</f>
        <v>8</v>
      </c>
      <c r="G34" s="98">
        <f t="shared" si="15"/>
        <v>1.9587495838337757E-2</v>
      </c>
      <c r="H34" s="98">
        <f t="shared" si="16"/>
        <v>0.23888045622002596</v>
      </c>
      <c r="I34" s="98">
        <f t="shared" si="17"/>
        <v>0.27805544789670145</v>
      </c>
    </row>
    <row r="37" spans="2:10" x14ac:dyDescent="0.25">
      <c r="B37" s="112" t="s">
        <v>116</v>
      </c>
      <c r="C37" s="112"/>
      <c r="D37" s="112"/>
      <c r="E37" s="112"/>
      <c r="F37" s="112"/>
      <c r="G37" s="112"/>
      <c r="H37" s="114"/>
      <c r="I37" s="114"/>
    </row>
    <row r="38" spans="2:10" ht="75" x14ac:dyDescent="0.25">
      <c r="B38" s="100" t="s">
        <v>117</v>
      </c>
      <c r="C38" s="100" t="s">
        <v>89</v>
      </c>
      <c r="D38" s="100" t="s">
        <v>92</v>
      </c>
      <c r="E38" s="100" t="s">
        <v>88</v>
      </c>
      <c r="F38" s="100" t="s">
        <v>72</v>
      </c>
      <c r="G38" s="100" t="s">
        <v>78</v>
      </c>
      <c r="H38" s="100" t="s">
        <v>64</v>
      </c>
      <c r="I38" s="100" t="s">
        <v>65</v>
      </c>
    </row>
    <row r="39" spans="2:10" s="114" customFormat="1" x14ac:dyDescent="0.25">
      <c r="B39" s="152" t="str">
        <f>Parameters!B19</f>
        <v>Sterile</v>
      </c>
      <c r="C39" s="196">
        <f t="shared" ref="C39:C44" si="18">D39/E39</f>
        <v>0.60538116591928248</v>
      </c>
      <c r="D39" s="197">
        <v>675</v>
      </c>
      <c r="E39" s="197">
        <v>1115</v>
      </c>
      <c r="F39" s="197">
        <v>5</v>
      </c>
      <c r="G39" s="98">
        <f>_xlfn.NORM.S.INV(1-0.05/2)*SQRT(1/E39*C39*(1-C39))</f>
        <v>2.8688907789015672E-2</v>
      </c>
      <c r="H39" s="98">
        <f>C39-G39</f>
        <v>0.57669225813026681</v>
      </c>
      <c r="I39" s="98">
        <f>C39+G39</f>
        <v>0.63407007370829815</v>
      </c>
      <c r="J39"/>
    </row>
    <row r="40" spans="2:10" x14ac:dyDescent="0.25">
      <c r="B40" s="116" t="str">
        <f>Parameters!B20</f>
        <v>Inactive</v>
      </c>
      <c r="C40" s="196">
        <f t="shared" si="18"/>
        <v>0.37735849056603776</v>
      </c>
      <c r="D40" s="197">
        <v>440</v>
      </c>
      <c r="E40" s="197">
        <v>1166</v>
      </c>
      <c r="F40" s="197">
        <v>10</v>
      </c>
      <c r="G40" s="98">
        <f>_xlfn.NORM.S.INV(1-0.05/2)*SQRT(1/E40*C40*(1-C40))</f>
        <v>2.7822420746567593E-2</v>
      </c>
      <c r="H40" s="98">
        <f>C40-G40</f>
        <v>0.34953606981947016</v>
      </c>
      <c r="I40" s="98">
        <f>C40+G40</f>
        <v>0.40518091131260536</v>
      </c>
    </row>
    <row r="41" spans="2:10" x14ac:dyDescent="0.25">
      <c r="B41" s="116" t="str">
        <f>Parameters!B21</f>
        <v>Careful sex</v>
      </c>
      <c r="C41" s="196">
        <f t="shared" si="18"/>
        <v>0.69142066420664205</v>
      </c>
      <c r="D41" s="197">
        <v>1499</v>
      </c>
      <c r="E41" s="197">
        <v>2168</v>
      </c>
      <c r="F41" s="197">
        <v>17</v>
      </c>
      <c r="G41" s="98">
        <f t="shared" ref="G41:G45" si="19">_xlfn.NORM.S.INV(1-0.05/2)*SQRT(1/E41*C41*(1-C41))</f>
        <v>1.9443437549874262E-2</v>
      </c>
      <c r="H41" s="98">
        <f t="shared" ref="H41:H45" si="20">C41-G41</f>
        <v>0.67197722665676785</v>
      </c>
      <c r="I41" s="98">
        <f t="shared" ref="I41:I45" si="21">C41+G41</f>
        <v>0.71086410175651626</v>
      </c>
    </row>
    <row r="42" spans="2:10" x14ac:dyDescent="0.25">
      <c r="B42" s="116" t="str">
        <f>Parameters!B22</f>
        <v>Unsafe Sex</v>
      </c>
      <c r="C42" s="196">
        <f t="shared" si="18"/>
        <v>0.59420289855072461</v>
      </c>
      <c r="D42" s="197">
        <v>410</v>
      </c>
      <c r="E42" s="197">
        <v>690</v>
      </c>
      <c r="F42" s="197">
        <v>10</v>
      </c>
      <c r="G42" s="98">
        <f t="shared" si="19"/>
        <v>3.6639150770192835E-2</v>
      </c>
      <c r="H42" s="98">
        <f t="shared" si="20"/>
        <v>0.55756374778053175</v>
      </c>
      <c r="I42" s="98">
        <f t="shared" si="21"/>
        <v>0.63084204932091748</v>
      </c>
    </row>
    <row r="43" spans="2:10" x14ac:dyDescent="0.25">
      <c r="B43" s="150" t="str">
        <f>Parameters!B23</f>
        <v>Seeking Pregnancy</v>
      </c>
      <c r="C43" s="204">
        <f t="shared" si="18"/>
        <v>0.63485477178423233</v>
      </c>
      <c r="D43" s="203">
        <v>153</v>
      </c>
      <c r="E43" s="203">
        <v>241</v>
      </c>
      <c r="F43" s="203">
        <v>0</v>
      </c>
      <c r="G43" s="151">
        <f t="shared" si="19"/>
        <v>6.0786841601418395E-2</v>
      </c>
      <c r="H43" s="151">
        <f t="shared" si="20"/>
        <v>0.57406793018281399</v>
      </c>
      <c r="I43" s="151">
        <f t="shared" si="21"/>
        <v>0.69564161338565067</v>
      </c>
    </row>
    <row r="44" spans="2:10" s="114" customFormat="1" x14ac:dyDescent="0.25">
      <c r="B44" s="117" t="str">
        <f>Parameters!B24</f>
        <v>Pregnant</v>
      </c>
      <c r="C44" s="198">
        <f t="shared" si="18"/>
        <v>0.13360323886639677</v>
      </c>
      <c r="D44" s="199">
        <v>33</v>
      </c>
      <c r="E44" s="199">
        <v>247</v>
      </c>
      <c r="F44" s="199">
        <v>2</v>
      </c>
      <c r="G44" s="99">
        <f t="shared" si="19"/>
        <v>4.2429363593343185E-2</v>
      </c>
      <c r="H44" s="99">
        <f t="shared" si="20"/>
        <v>9.1173875273053595E-2</v>
      </c>
      <c r="I44" s="99">
        <f t="shared" si="21"/>
        <v>0.17603260245973995</v>
      </c>
      <c r="J44"/>
    </row>
    <row r="45" spans="2:10" x14ac:dyDescent="0.25">
      <c r="B45" s="121" t="s">
        <v>57</v>
      </c>
      <c r="C45" s="77">
        <f t="shared" ref="C45" si="22">D45/E45</f>
        <v>0.44464190510040874</v>
      </c>
      <c r="D45" s="72">
        <f>SUM(D40:D43)</f>
        <v>2502</v>
      </c>
      <c r="E45" s="72">
        <f>SUM(E39:E44)</f>
        <v>5627</v>
      </c>
      <c r="F45" s="72">
        <f>SUM(F39:F44)</f>
        <v>44</v>
      </c>
      <c r="G45" s="98">
        <f t="shared" si="19"/>
        <v>1.2983786986990448E-2</v>
      </c>
      <c r="H45" s="98">
        <f t="shared" si="20"/>
        <v>0.43165811811341831</v>
      </c>
      <c r="I45" s="98">
        <f t="shared" si="21"/>
        <v>0.45762569208739917</v>
      </c>
    </row>
    <row r="47" spans="2:10" x14ac:dyDescent="0.25">
      <c r="F47">
        <f>SUM(E45:F45)</f>
        <v>5671</v>
      </c>
    </row>
    <row r="48" spans="2:10" x14ac:dyDescent="0.25">
      <c r="B48" s="112" t="s">
        <v>118</v>
      </c>
      <c r="C48" s="112"/>
      <c r="D48" s="112"/>
      <c r="E48" s="112"/>
      <c r="F48" s="112"/>
      <c r="G48" s="112"/>
      <c r="H48" s="114"/>
      <c r="I48" s="114"/>
    </row>
    <row r="49" spans="2:9" ht="75" x14ac:dyDescent="0.25">
      <c r="B49" s="100" t="s">
        <v>70</v>
      </c>
      <c r="C49" s="100" t="s">
        <v>89</v>
      </c>
      <c r="D49" s="100" t="s">
        <v>92</v>
      </c>
      <c r="E49" s="100" t="s">
        <v>88</v>
      </c>
      <c r="F49" s="100" t="s">
        <v>72</v>
      </c>
      <c r="G49" s="100" t="s">
        <v>78</v>
      </c>
      <c r="H49" s="100" t="s">
        <v>64</v>
      </c>
      <c r="I49" s="100" t="s">
        <v>65</v>
      </c>
    </row>
    <row r="50" spans="2:9" x14ac:dyDescent="0.25">
      <c r="B50" s="116" t="str">
        <f t="shared" ref="B50:B55" si="23">B28</f>
        <v>15-19</v>
      </c>
      <c r="C50" s="196">
        <f>D50/E50</f>
        <v>0.34583333333333333</v>
      </c>
      <c r="D50" s="197">
        <v>332</v>
      </c>
      <c r="E50" s="197">
        <v>960</v>
      </c>
      <c r="F50" s="197">
        <v>8</v>
      </c>
      <c r="G50" s="98">
        <f>_xlfn.NORM.S.INV(1-0.05/2)*SQRT(1/E50*C50*(1-C50))</f>
        <v>3.0087777248906634E-2</v>
      </c>
      <c r="H50" s="98">
        <f>C50-G50</f>
        <v>0.31574555608442667</v>
      </c>
      <c r="I50" s="98">
        <f>C50+G50</f>
        <v>0.37592111058223998</v>
      </c>
    </row>
    <row r="51" spans="2:9" s="114" customFormat="1" x14ac:dyDescent="0.25">
      <c r="B51" s="116" t="str">
        <f t="shared" si="23"/>
        <v>20- 24</v>
      </c>
      <c r="C51" s="196">
        <f t="shared" ref="C51:C55" si="24">D51/E51</f>
        <v>0.68446026097271651</v>
      </c>
      <c r="D51" s="197">
        <v>577</v>
      </c>
      <c r="E51" s="197">
        <v>843</v>
      </c>
      <c r="F51" s="197">
        <v>9</v>
      </c>
      <c r="G51" s="98">
        <f t="shared" ref="G51:G55" si="25">_xlfn.NORM.S.INV(1-0.05/2)*SQRT(1/E51*C51*(1-C51))</f>
        <v>3.1371512235473548E-2</v>
      </c>
      <c r="H51" s="98">
        <f t="shared" ref="H51:H55" si="26">C51-G51</f>
        <v>0.65308874873724299</v>
      </c>
      <c r="I51" s="98">
        <f t="shared" ref="I51:I55" si="27">C51+G51</f>
        <v>0.71583177320819003</v>
      </c>
    </row>
    <row r="52" spans="2:9" s="114" customFormat="1" x14ac:dyDescent="0.25">
      <c r="B52" s="116" t="str">
        <f t="shared" si="23"/>
        <v>25- 29</v>
      </c>
      <c r="C52" s="196">
        <f t="shared" si="24"/>
        <v>0.67264038231780165</v>
      </c>
      <c r="D52" s="197">
        <v>563</v>
      </c>
      <c r="E52" s="197">
        <v>837</v>
      </c>
      <c r="F52" s="197">
        <v>6</v>
      </c>
      <c r="G52" s="98">
        <f>_xlfn.NORM.S.INV(1-0.05/2)*SQRT(1/E52*C52*(1-C52))</f>
        <v>3.1789916183487428E-2</v>
      </c>
      <c r="H52" s="98">
        <f t="shared" si="26"/>
        <v>0.64085046613431418</v>
      </c>
      <c r="I52" s="98">
        <f t="shared" si="27"/>
        <v>0.70443029850128913</v>
      </c>
    </row>
    <row r="53" spans="2:9" x14ac:dyDescent="0.25">
      <c r="B53" s="116" t="str">
        <f t="shared" si="23"/>
        <v>30 - 34</v>
      </c>
      <c r="C53" s="196">
        <f t="shared" si="24"/>
        <v>0.66204986149584488</v>
      </c>
      <c r="D53" s="197">
        <v>478</v>
      </c>
      <c r="E53" s="197">
        <v>722</v>
      </c>
      <c r="F53" s="197">
        <v>5</v>
      </c>
      <c r="G53" s="98">
        <f t="shared" si="25"/>
        <v>3.4502546999133986E-2</v>
      </c>
      <c r="H53" s="98">
        <f t="shared" si="26"/>
        <v>0.62754731449671086</v>
      </c>
      <c r="I53" s="98">
        <f t="shared" si="27"/>
        <v>0.6965524084949789</v>
      </c>
    </row>
    <row r="54" spans="2:9" x14ac:dyDescent="0.25">
      <c r="B54" s="116" t="str">
        <f t="shared" si="23"/>
        <v>35- 39</v>
      </c>
      <c r="C54" s="196">
        <f t="shared" si="24"/>
        <v>0.60943396226415092</v>
      </c>
      <c r="D54" s="197">
        <v>323</v>
      </c>
      <c r="E54" s="197">
        <v>530</v>
      </c>
      <c r="F54" s="197">
        <v>5</v>
      </c>
      <c r="G54" s="98">
        <f t="shared" si="25"/>
        <v>4.1535622197082692E-2</v>
      </c>
      <c r="H54" s="98">
        <f t="shared" si="26"/>
        <v>0.56789834006706819</v>
      </c>
      <c r="I54" s="98">
        <f t="shared" si="27"/>
        <v>0.65096958446123365</v>
      </c>
    </row>
    <row r="55" spans="2:9" x14ac:dyDescent="0.25">
      <c r="B55" s="117" t="str">
        <f t="shared" si="23"/>
        <v>40 - 44</v>
      </c>
      <c r="C55" s="198">
        <f t="shared" si="24"/>
        <v>0.6202185792349727</v>
      </c>
      <c r="D55" s="199">
        <v>227</v>
      </c>
      <c r="E55" s="199">
        <v>366</v>
      </c>
      <c r="F55" s="199">
        <v>3</v>
      </c>
      <c r="G55" s="99">
        <f t="shared" si="25"/>
        <v>4.9721794197592699E-2</v>
      </c>
      <c r="H55" s="99">
        <f t="shared" si="26"/>
        <v>0.57049678503737999</v>
      </c>
      <c r="I55" s="99">
        <f t="shared" si="27"/>
        <v>0.66994037343256541</v>
      </c>
    </row>
    <row r="56" spans="2:9" x14ac:dyDescent="0.25">
      <c r="B56" s="121" t="s">
        <v>57</v>
      </c>
      <c r="C56" s="77">
        <f>SUMPRODUCT(C50:C55,E50:E55)/SUM(E50:E55)</f>
        <v>0.58713010803193988</v>
      </c>
      <c r="D56" s="72">
        <f>SUM(D50:D55)</f>
        <v>2500</v>
      </c>
      <c r="E56" s="72">
        <f>SUM(E50:E55)</f>
        <v>4258</v>
      </c>
      <c r="F56" s="72">
        <f>SUM(F50:F55)</f>
        <v>36</v>
      </c>
      <c r="G56" s="98">
        <f t="shared" ref="G56" si="28">_xlfn.NORM.S.INV(1-0.05/2)*SQRT(1/E56*C56*(1-C56))</f>
        <v>1.4788326997605248E-2</v>
      </c>
      <c r="H56" s="98">
        <f t="shared" ref="H56" si="29">C56-G56</f>
        <v>0.57234178103433464</v>
      </c>
      <c r="I56" s="98">
        <f t="shared" ref="I56" si="30">C56+G56</f>
        <v>0.60191843502954512</v>
      </c>
    </row>
    <row r="59" spans="2:9" x14ac:dyDescent="0.25">
      <c r="B59" s="112" t="s">
        <v>93</v>
      </c>
      <c r="C59" s="112"/>
      <c r="D59" s="112"/>
      <c r="E59" s="112"/>
      <c r="F59" s="112"/>
      <c r="G59" s="112"/>
      <c r="H59" s="114"/>
      <c r="I59" s="114"/>
    </row>
    <row r="60" spans="2:9" ht="75" x14ac:dyDescent="0.25">
      <c r="B60" s="100" t="s">
        <v>70</v>
      </c>
      <c r="C60" s="100" t="s">
        <v>89</v>
      </c>
      <c r="D60" s="100" t="s">
        <v>92</v>
      </c>
      <c r="E60" s="100" t="s">
        <v>88</v>
      </c>
      <c r="F60" s="100" t="s">
        <v>72</v>
      </c>
      <c r="G60" s="100" t="s">
        <v>78</v>
      </c>
      <c r="H60" s="100" t="s">
        <v>64</v>
      </c>
      <c r="I60" s="100" t="s">
        <v>65</v>
      </c>
    </row>
    <row r="61" spans="2:9" x14ac:dyDescent="0.25">
      <c r="B61" s="116" t="str">
        <f>B50</f>
        <v>15-19</v>
      </c>
      <c r="C61" s="196">
        <f>D61/E61</f>
        <v>1.5495867768595042E-2</v>
      </c>
      <c r="D61" s="197">
        <v>15</v>
      </c>
      <c r="E61" s="197">
        <v>968</v>
      </c>
      <c r="F61" s="197">
        <v>0</v>
      </c>
      <c r="G61" s="98">
        <f>_xlfn.NORM.S.INV(1-0.05/2)*SQRT(1/E61*C61*(1-C61))</f>
        <v>7.7808516461419595E-3</v>
      </c>
      <c r="H61" s="98">
        <f>C61-G61</f>
        <v>7.7150161224530823E-3</v>
      </c>
      <c r="I61" s="98">
        <f>C61+G61</f>
        <v>2.3276719414737003E-2</v>
      </c>
    </row>
    <row r="62" spans="2:9" x14ac:dyDescent="0.25">
      <c r="B62" s="116" t="str">
        <f t="shared" ref="B62:B66" si="31">B51</f>
        <v>20- 24</v>
      </c>
      <c r="C62" s="196">
        <f t="shared" ref="C62:C66" si="32">D62/E62</f>
        <v>5.1643192488262914E-2</v>
      </c>
      <c r="D62" s="197">
        <v>44</v>
      </c>
      <c r="E62" s="197">
        <v>852</v>
      </c>
      <c r="F62" s="197">
        <v>0</v>
      </c>
      <c r="G62" s="98">
        <f t="shared" ref="G62:G67" si="33">_xlfn.NORM.S.INV(1-0.05/2)*SQRT(1/E62*C62*(1-C62))</f>
        <v>1.4860065287659837E-2</v>
      </c>
      <c r="H62" s="98">
        <f t="shared" ref="H62:H67" si="34">C62-G62</f>
        <v>3.6783127200603075E-2</v>
      </c>
      <c r="I62" s="98">
        <f t="shared" ref="I62:I67" si="35">C62+G62</f>
        <v>6.6503257775922753E-2</v>
      </c>
    </row>
    <row r="63" spans="2:9" x14ac:dyDescent="0.25">
      <c r="B63" s="116" t="str">
        <f t="shared" si="31"/>
        <v>25- 29</v>
      </c>
      <c r="C63" s="196">
        <f t="shared" si="32"/>
        <v>8.0664294187425864E-2</v>
      </c>
      <c r="D63" s="197">
        <v>68</v>
      </c>
      <c r="E63" s="197">
        <v>843</v>
      </c>
      <c r="F63" s="197">
        <v>0</v>
      </c>
      <c r="G63" s="98">
        <f t="shared" si="33"/>
        <v>1.8382815850732381E-2</v>
      </c>
      <c r="H63" s="98">
        <f t="shared" si="34"/>
        <v>6.228147833669348E-2</v>
      </c>
      <c r="I63" s="98">
        <f t="shared" si="35"/>
        <v>9.9047110038158248E-2</v>
      </c>
    </row>
    <row r="64" spans="2:9" x14ac:dyDescent="0.25">
      <c r="B64" s="116" t="str">
        <f t="shared" si="31"/>
        <v>30 - 34</v>
      </c>
      <c r="C64" s="196">
        <f t="shared" si="32"/>
        <v>0.11966987620357634</v>
      </c>
      <c r="D64" s="197">
        <v>87</v>
      </c>
      <c r="E64" s="197">
        <v>727</v>
      </c>
      <c r="F64" s="197">
        <v>0</v>
      </c>
      <c r="G64" s="98">
        <f t="shared" si="33"/>
        <v>2.3593701905974349E-2</v>
      </c>
      <c r="H64" s="98">
        <f t="shared" si="34"/>
        <v>9.6076174297601999E-2</v>
      </c>
      <c r="I64" s="98">
        <f t="shared" si="35"/>
        <v>0.1432635781095507</v>
      </c>
    </row>
    <row r="65" spans="2:9" x14ac:dyDescent="0.25">
      <c r="B65" s="116" t="str">
        <f t="shared" si="31"/>
        <v>35- 39</v>
      </c>
      <c r="C65" s="196">
        <f t="shared" si="32"/>
        <v>0.10280373831775701</v>
      </c>
      <c r="D65" s="197">
        <v>55</v>
      </c>
      <c r="E65" s="197">
        <v>535</v>
      </c>
      <c r="F65" s="197">
        <v>0</v>
      </c>
      <c r="G65" s="98">
        <f t="shared" si="33"/>
        <v>2.5734716091490265E-2</v>
      </c>
      <c r="H65" s="98">
        <f t="shared" si="34"/>
        <v>7.7069022226266742E-2</v>
      </c>
      <c r="I65" s="98">
        <f t="shared" si="35"/>
        <v>0.12853845440924727</v>
      </c>
    </row>
    <row r="66" spans="2:9" x14ac:dyDescent="0.25">
      <c r="B66" s="117" t="str">
        <f t="shared" si="31"/>
        <v>40 - 44</v>
      </c>
      <c r="C66" s="198">
        <f t="shared" si="32"/>
        <v>0.13008130081300814</v>
      </c>
      <c r="D66" s="199">
        <v>48</v>
      </c>
      <c r="E66" s="199">
        <v>369</v>
      </c>
      <c r="F66" s="199">
        <v>0</v>
      </c>
      <c r="G66" s="99">
        <f t="shared" si="33"/>
        <v>3.4322718360082972E-2</v>
      </c>
      <c r="H66" s="99">
        <f t="shared" si="34"/>
        <v>9.5758582452925178E-2</v>
      </c>
      <c r="I66" s="99">
        <f t="shared" si="35"/>
        <v>0.16440401917309111</v>
      </c>
    </row>
    <row r="67" spans="2:9" x14ac:dyDescent="0.25">
      <c r="B67" s="121" t="s">
        <v>57</v>
      </c>
      <c r="C67" s="77">
        <f>SUMPRODUCT(C61:C66,E61:E66)/SUM(E61:E66)</f>
        <v>7.3823940381928271E-2</v>
      </c>
      <c r="D67" s="72">
        <f>SUM(D61:D66)</f>
        <v>317</v>
      </c>
      <c r="E67" s="72">
        <f>SUM(E61:E66)</f>
        <v>4294</v>
      </c>
      <c r="F67" s="72">
        <f>SUM(F61:F66)</f>
        <v>0</v>
      </c>
      <c r="G67" s="98">
        <f t="shared" si="33"/>
        <v>7.8210030899681492E-3</v>
      </c>
      <c r="H67" s="98">
        <f t="shared" si="34"/>
        <v>6.600293729196012E-2</v>
      </c>
      <c r="I67" s="98">
        <f t="shared" si="35"/>
        <v>8.1644943471896422E-2</v>
      </c>
    </row>
    <row r="71" spans="2:9" x14ac:dyDescent="0.25">
      <c r="B71" s="112" t="s">
        <v>94</v>
      </c>
      <c r="C71" s="27"/>
      <c r="D71" s="27"/>
      <c r="E71" s="129">
        <f>$C$80^2*($C$80+1)</f>
        <v>185128025700</v>
      </c>
      <c r="F71" s="27"/>
      <c r="G71" s="27"/>
    </row>
    <row r="72" spans="2:9" x14ac:dyDescent="0.25">
      <c r="B72" s="122" t="s">
        <v>95</v>
      </c>
      <c r="C72" s="123" t="s">
        <v>92</v>
      </c>
      <c r="D72" s="100" t="s">
        <v>89</v>
      </c>
      <c r="E72" s="100" t="s">
        <v>100</v>
      </c>
      <c r="F72" s="100" t="s">
        <v>64</v>
      </c>
      <c r="G72" s="100" t="s">
        <v>65</v>
      </c>
    </row>
    <row r="73" spans="2:9" x14ac:dyDescent="0.25">
      <c r="B73" s="23" t="s">
        <v>96</v>
      </c>
      <c r="C73" s="200">
        <v>1120</v>
      </c>
      <c r="D73" s="201">
        <f>C73/$C$80</f>
        <v>0.19652570626425689</v>
      </c>
      <c r="E73" s="202"/>
      <c r="F73" s="202"/>
      <c r="G73" s="202"/>
    </row>
    <row r="74" spans="2:9" x14ac:dyDescent="0.25">
      <c r="B74" s="23" t="s">
        <v>11</v>
      </c>
      <c r="C74" s="203">
        <v>1176</v>
      </c>
      <c r="D74" s="204">
        <f t="shared" ref="D74:D79" si="36">C74/$C$80</f>
        <v>0.20635199157746972</v>
      </c>
      <c r="E74" s="205"/>
      <c r="F74" s="205"/>
      <c r="G74" s="205"/>
    </row>
    <row r="75" spans="2:9" x14ac:dyDescent="0.25">
      <c r="B75" s="23" t="s">
        <v>51</v>
      </c>
      <c r="C75" s="203">
        <v>2185</v>
      </c>
      <c r="D75" s="204">
        <f t="shared" si="36"/>
        <v>0.38340059659589404</v>
      </c>
      <c r="E75" s="205"/>
      <c r="F75" s="205"/>
      <c r="G75" s="205"/>
    </row>
    <row r="76" spans="2:9" x14ac:dyDescent="0.25">
      <c r="B76" s="23" t="s">
        <v>52</v>
      </c>
      <c r="C76" s="203">
        <v>700</v>
      </c>
      <c r="D76" s="204">
        <f t="shared" si="36"/>
        <v>0.12282856641516056</v>
      </c>
      <c r="E76" s="205"/>
      <c r="F76" s="205"/>
      <c r="G76" s="205"/>
    </row>
    <row r="77" spans="2:9" x14ac:dyDescent="0.25">
      <c r="B77" s="23" t="s">
        <v>13</v>
      </c>
      <c r="C77" s="203">
        <v>241</v>
      </c>
      <c r="D77" s="204">
        <f t="shared" si="36"/>
        <v>4.228812072293385E-2</v>
      </c>
      <c r="E77" s="205"/>
      <c r="F77" s="205"/>
      <c r="G77" s="205"/>
    </row>
    <row r="78" spans="2:9" x14ac:dyDescent="0.25">
      <c r="B78" s="23" t="s">
        <v>58</v>
      </c>
      <c r="C78" s="203">
        <v>249</v>
      </c>
      <c r="D78" s="204">
        <f t="shared" si="36"/>
        <v>4.3691875767678537E-2</v>
      </c>
      <c r="E78" s="205"/>
      <c r="F78" s="205"/>
      <c r="G78" s="205"/>
    </row>
    <row r="79" spans="2:9" ht="60" x14ac:dyDescent="0.25">
      <c r="B79" s="153" t="s">
        <v>97</v>
      </c>
      <c r="C79" s="199">
        <v>28</v>
      </c>
      <c r="D79" s="198">
        <f t="shared" si="36"/>
        <v>4.9131426566064226E-3</v>
      </c>
      <c r="E79" s="206"/>
      <c r="F79" s="206"/>
      <c r="G79" s="206"/>
    </row>
    <row r="80" spans="2:9" x14ac:dyDescent="0.25">
      <c r="B80" s="121" t="s">
        <v>57</v>
      </c>
      <c r="C80" s="104">
        <f>SUM(C73:C79)</f>
        <v>5699</v>
      </c>
      <c r="D80" s="77">
        <f>SUM(D73:D79)</f>
        <v>1</v>
      </c>
    </row>
  </sheetData>
  <mergeCells count="2">
    <mergeCell ref="B14:G14"/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38</vt:i4>
      </vt:variant>
    </vt:vector>
  </HeadingPairs>
  <TitlesOfParts>
    <vt:vector size="43" baseType="lpstr">
      <vt:lpstr>Settings</vt:lpstr>
      <vt:lpstr>Parameters</vt:lpstr>
      <vt:lpstr>Outcomes</vt:lpstr>
      <vt:lpstr>Analysis</vt:lpstr>
      <vt:lpstr>Support</vt:lpstr>
      <vt:lpstr>alpha</vt:lpstr>
      <vt:lpstr>averageNumOfSexualEncounters</vt:lpstr>
      <vt:lpstr>CDCComplianceLevel</vt:lpstr>
      <vt:lpstr>contraceptionData</vt:lpstr>
      <vt:lpstr>deltaT</vt:lpstr>
      <vt:lpstr>effAdjustingFactor</vt:lpstr>
      <vt:lpstr>monthlyDrinks_alpha</vt:lpstr>
      <vt:lpstr>monthlyDrinks_beta</vt:lpstr>
      <vt:lpstr>monthlySexes_alpha</vt:lpstr>
      <vt:lpstr>monthlySexes_beta</vt:lpstr>
      <vt:lpstr>Nonagespecific_AEPest</vt:lpstr>
      <vt:lpstr>percent_contraceptionDecrease</vt:lpstr>
      <vt:lpstr>percent_contraceptionIncrease</vt:lpstr>
      <vt:lpstr>popAgeDistribution</vt:lpstr>
      <vt:lpstr>popSize</vt:lpstr>
      <vt:lpstr>ProbHavingAbortion</vt:lpstr>
      <vt:lpstr>probPregnancyAfterSex</vt:lpstr>
      <vt:lpstr>probSuccessPregnancy</vt:lpstr>
      <vt:lpstr>projectionPeriod</vt:lpstr>
      <vt:lpstr>propMiscarriage</vt:lpstr>
      <vt:lpstr>replications</vt:lpstr>
      <vt:lpstr>sexualBehaviorGroups</vt:lpstr>
      <vt:lpstr>sim_AEPCause</vt:lpstr>
      <vt:lpstr>sim_AEPPrevalence</vt:lpstr>
      <vt:lpstr>sim_AEPPrevalenceByAge</vt:lpstr>
      <vt:lpstr>sim_AEPRisk</vt:lpstr>
      <vt:lpstr>sim_AEPRiskTotal</vt:lpstr>
      <vt:lpstr>sim_ageSexDistribution</vt:lpstr>
      <vt:lpstr>sim_percentageDrankByAge</vt:lpstr>
      <vt:lpstr>sim_percentageDrankLastMonth</vt:lpstr>
      <vt:lpstr>sim_percentageHadSex</vt:lpstr>
      <vt:lpstr>sim_percentagePregnant</vt:lpstr>
      <vt:lpstr>sim_proportionInBehaviorGroups</vt:lpstr>
      <vt:lpstr>sim_totalPregnancies</vt:lpstr>
      <vt:lpstr>simAnnualBirthRates</vt:lpstr>
      <vt:lpstr>simUnintendedPreg</vt:lpstr>
      <vt:lpstr>testCell</vt:lpstr>
      <vt:lpstr>warmUpPeriod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Yaesoubi</dc:creator>
  <cp:lastModifiedBy>Yaesoubi, Reza</cp:lastModifiedBy>
  <dcterms:created xsi:type="dcterms:W3CDTF">2017-04-29T00:18:41Z</dcterms:created>
  <dcterms:modified xsi:type="dcterms:W3CDTF">2017-09-27T15:41:21Z</dcterms:modified>
</cp:coreProperties>
</file>