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1.1\Economica\"/>
    </mc:Choice>
  </mc:AlternateContent>
  <xr:revisionPtr revIDLastSave="0" documentId="13_ncr:1_{6B8EE8D2-3659-4D57-8D3C-0EFC82CB9578}" xr6:coauthVersionLast="45" xr6:coauthVersionMax="45" xr10:uidLastSave="{00000000-0000-0000-0000-000000000000}"/>
  <bookViews>
    <workbookView xWindow="3150" yWindow="630" windowWidth="21600" windowHeight="11385" xr2:uid="{40DDA834-2E99-4D45-A24C-02DD682A3CB6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2" l="1"/>
  <c r="E19" i="1" l="1"/>
  <c r="G19" i="1"/>
  <c r="I19" i="1"/>
  <c r="G3" i="1"/>
  <c r="M3" i="1" s="1"/>
  <c r="G4" i="1"/>
  <c r="M4" i="1" s="1"/>
  <c r="G5" i="1"/>
  <c r="I5" i="1" s="1"/>
  <c r="G6" i="1"/>
  <c r="M6" i="1" s="1"/>
  <c r="G7" i="1"/>
  <c r="M7" i="1" s="1"/>
  <c r="G2" i="1"/>
  <c r="M2" i="1" s="1"/>
  <c r="K5" i="1" l="1"/>
  <c r="E18" i="1"/>
  <c r="I2" i="1"/>
  <c r="I7" i="1"/>
  <c r="K7" i="1" s="1"/>
  <c r="E16" i="1"/>
  <c r="D1" i="2" s="1"/>
  <c r="E17" i="1"/>
  <c r="I3" i="1"/>
  <c r="K3" i="1" s="1"/>
  <c r="I4" i="1"/>
  <c r="K4" i="1" s="1"/>
  <c r="M5" i="1"/>
  <c r="D4" i="2" s="1"/>
  <c r="I6" i="1"/>
  <c r="K6" i="1" s="1"/>
  <c r="K2" i="1" l="1"/>
  <c r="I17" i="1"/>
  <c r="G17" i="1"/>
  <c r="G16" i="1"/>
  <c r="I16" i="1"/>
  <c r="G18" i="1"/>
  <c r="I18" i="1"/>
  <c r="D2" i="2" l="1"/>
  <c r="D3" i="2"/>
  <c r="D5" i="2" s="1"/>
</calcChain>
</file>

<file path=xl/sharedStrings.xml><?xml version="1.0" encoding="utf-8"?>
<sst xmlns="http://schemas.openxmlformats.org/spreadsheetml/2006/main" count="46" uniqueCount="33">
  <si>
    <t>Код</t>
  </si>
  <si>
    <t>Задача</t>
  </si>
  <si>
    <t>Форма 
завершення</t>
  </si>
  <si>
    <t>Трудомісткість, год</t>
  </si>
  <si>
    <t>Рівень ризику</t>
  </si>
  <si>
    <t>Загальна трудомісткість</t>
  </si>
  <si>
    <t>Оплата праці за годину</t>
  </si>
  <si>
    <t>Вартість</t>
  </si>
  <si>
    <t>Собівартість години</t>
  </si>
  <si>
    <t>Сумарна собівартість етапу</t>
  </si>
  <si>
    <t>Тривалість</t>
  </si>
  <si>
    <t>Ефективність</t>
  </si>
  <si>
    <t>Планування та аналіз</t>
  </si>
  <si>
    <t>Завершено</t>
  </si>
  <si>
    <t>В розробці</t>
  </si>
  <si>
    <t>Планується</t>
  </si>
  <si>
    <t>Проектування геймплею
 та інтерфейсу</t>
  </si>
  <si>
    <t>Розробка графічного дизайну</t>
  </si>
  <si>
    <t>Програмування гри</t>
  </si>
  <si>
    <t>Тестування та поліпшення</t>
  </si>
  <si>
    <t>Маркетинг та реклама</t>
  </si>
  <si>
    <t>Кількість виконавців</t>
  </si>
  <si>
    <t>Посада</t>
  </si>
  <si>
    <t>Відсоток</t>
  </si>
  <si>
    <t>Сумарна трудомісткість</t>
  </si>
  <si>
    <t>Сумарна собівартість</t>
  </si>
  <si>
    <t>Проектний менеджер</t>
  </si>
  <si>
    <t>Бізнес-аналітик</t>
  </si>
  <si>
    <t xml:space="preserve">Сумарні трудовитрати = </t>
  </si>
  <si>
    <t>Вартість проекту =</t>
  </si>
  <si>
    <t>Собівартість проекту =</t>
  </si>
  <si>
    <t>Тривалість проекту =</t>
  </si>
  <si>
    <t xml:space="preserve">Прибуток компанії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</si>
</sst>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Обычный" xfId="0" builtinId="0"/>
  </cellStyles>
  <dxfs count="2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614462-F0B4-4186-B8F5-373667BF94E8}" name="Таблица1" displayName="Таблица1" ref="A1:M7" totalsRowShown="0" dataDxfId="23">
  <autoFilter ref="A1:M7" xr:uid="{701FB5A0-ED16-48B9-AA08-7856E3D5EF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B1AB9E92-2877-4027-9339-B4A009C2E74E}" name="Код" dataDxfId="22"/>
    <tableColumn id="2" xr3:uid="{B4A07782-4AF0-4205-AFDA-3047CFD65FC2}" name="Задача" dataDxfId="21"/>
    <tableColumn id="3" xr3:uid="{94BD837D-6B7E-4A19-A42E-24994F96D726}" name="Форма _x000a_завершення" dataDxfId="20"/>
    <tableColumn id="4" xr3:uid="{858FACD4-064E-4B7A-A648-7B1F63C80532}" name="Кількість виконавців" dataDxfId="19"/>
    <tableColumn id="5" xr3:uid="{C320857D-C0A0-4EE8-A643-BFA2CF1D2911}" name="Трудомісткість, год" dataDxfId="18"/>
    <tableColumn id="6" xr3:uid="{FB73E0CB-82BE-417F-B276-4DF0FF6F9DED}" name="Рівень ризику" dataDxfId="17"/>
    <tableColumn id="7" xr3:uid="{1A31C046-AB22-4F31-8521-C7878F69CA28}" name="Загальна трудомісткість" dataDxfId="16">
      <calculatedColumnFormula>Таблица1[[#This Row],[Кількість виконавців]]*Таблица1[[#This Row],[Трудомісткість, год]]*(1+Таблица1[[#This Row],[Рівень ризику]])</calculatedColumnFormula>
    </tableColumn>
    <tableColumn id="8" xr3:uid="{E64FCD93-FDE9-4A55-9FC4-5D9A87C494DD}" name="Оплата праці за годину" dataDxfId="15"/>
    <tableColumn id="9" xr3:uid="{2B0E137C-72BD-4973-80EE-5B823BA0605A}" name="Вартість" dataDxfId="14">
      <calculatedColumnFormula>Таблица1[[#This Row],[Загальна трудомісткість]]*Таблица1[[#This Row],[Оплата праці за годину]]</calculatedColumnFormula>
    </tableColumn>
    <tableColumn id="10" xr3:uid="{19B446CA-409A-4A2B-9235-B79066C46166}" name="Собівартість години" dataDxfId="13">
      <calculatedColumnFormula>Таблица1[[#This Row],[Оплата праці за годину]]*(1+Таблица1[[#This Row],[Рівень ризику]])</calculatedColumnFormula>
    </tableColumn>
    <tableColumn id="11" xr3:uid="{E24A8B09-988D-4F53-958E-DF68E217B8AB}" name="Сумарна собівартість етапу" dataDxfId="12">
      <calculatedColumnFormula>Таблица1[[#This Row],[Загальна трудомісткість]]*Таблица1[[#This Row],[Собівартість години]]</calculatedColumnFormula>
    </tableColumn>
    <tableColumn id="12" xr3:uid="{3C842DA7-AB5D-4E2F-A255-DE472AE0E300}" name="Ефективність" dataDxfId="11"/>
    <tableColumn id="13" xr3:uid="{ED880232-523A-4738-8CC9-F6C600DF28EC}" name="Тривалість" dataDxfId="10">
      <calculatedColumnFormula>Таблица1[[#This Row],[Загальна трудомісткість]]*Таблица1[[#This Row],[Ефективність]]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9B9E32-439B-4B0B-9788-CF80ED6B021C}" name="Таблица2" displayName="Таблица2" ref="B15:I19" totalsRowShown="0" headerRowDxfId="9" dataDxfId="8">
  <autoFilter ref="B15:I19" xr:uid="{3DEA6E5D-2903-42C0-984A-C6FC45A5AE39}"/>
  <tableColumns count="8">
    <tableColumn id="1" xr3:uid="{39C4D6B7-D1A0-412C-9283-3450D3E179CD}" name="Задача" dataDxfId="7"/>
    <tableColumn id="2" xr3:uid="{7F10D3CA-E629-4881-AEBB-AC5F5DE1E3DC}" name="Посада" dataDxfId="6"/>
    <tableColumn id="3" xr3:uid="{0968DF5D-DB30-4485-B7E4-615671CDA62A}" name="Відсоток" dataDxfId="5"/>
    <tableColumn id="4" xr3:uid="{585A64DB-1210-4F13-BFE1-25FDA55AADCF}" name="Сумарна трудомісткість" dataDxfId="4"/>
    <tableColumn id="5" xr3:uid="{B536D9DE-C286-4C17-A7B7-03AB03E2318F}" name="Оплата праці за годину" dataDxfId="3"/>
    <tableColumn id="6" xr3:uid="{4FD7B75B-9421-4D07-BD08-B7F1A925FBDD}" name="Вартість" dataDxfId="2"/>
    <tableColumn id="7" xr3:uid="{E33C0495-9DA8-4BDE-BF64-D0EB0610DEA9}" name="Собівартість години" dataDxfId="1"/>
    <tableColumn id="8" xr3:uid="{C70362AD-9E84-4CEA-BE29-4531BA705A1F}" name="Сумарна собівартість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8E0A6-FCD6-464E-8E77-5905CBC293A7}">
  <dimension ref="A1:M19"/>
  <sheetViews>
    <sheetView tabSelected="1" topLeftCell="B1" workbookViewId="0">
      <selection activeCell="G14" sqref="G14"/>
    </sheetView>
  </sheetViews>
  <sheetFormatPr defaultRowHeight="15" x14ac:dyDescent="0.25"/>
  <cols>
    <col min="1" max="1" width="4.5703125" bestFit="1" customWidth="1"/>
    <col min="2" max="2" width="37.5703125" bestFit="1" customWidth="1"/>
    <col min="3" max="3" width="12.140625" bestFit="1" customWidth="1"/>
    <col min="4" max="4" width="11.140625" bestFit="1" customWidth="1"/>
    <col min="5" max="5" width="19.140625" bestFit="1" customWidth="1"/>
    <col min="6" max="6" width="13.85546875" bestFit="1" customWidth="1"/>
    <col min="7" max="7" width="23.42578125" bestFit="1" customWidth="1"/>
    <col min="8" max="8" width="22.5703125" bestFit="1" customWidth="1"/>
    <col min="9" max="9" width="8.42578125" bestFit="1" customWidth="1"/>
    <col min="10" max="10" width="19.5703125" bestFit="1" customWidth="1"/>
    <col min="11" max="11" width="26.5703125" bestFit="1" customWidth="1"/>
    <col min="12" max="12" width="13.140625" bestFit="1" customWidth="1"/>
    <col min="13" max="13" width="10.7109375" bestFit="1" customWidth="1"/>
  </cols>
  <sheetData>
    <row r="1" spans="1:13" ht="30" x14ac:dyDescent="0.25">
      <c r="A1" t="s">
        <v>0</v>
      </c>
      <c r="B1" t="s">
        <v>1</v>
      </c>
      <c r="C1" s="1" t="s">
        <v>2</v>
      </c>
      <c r="D1" s="1" t="s">
        <v>21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10</v>
      </c>
    </row>
    <row r="2" spans="1:13" x14ac:dyDescent="0.25">
      <c r="A2" s="2">
        <v>1</v>
      </c>
      <c r="B2" s="2" t="s">
        <v>12</v>
      </c>
      <c r="C2" s="2" t="s">
        <v>13</v>
      </c>
      <c r="D2" s="2">
        <v>2</v>
      </c>
      <c r="E2" s="2">
        <v>160</v>
      </c>
      <c r="F2" s="2">
        <v>0.05</v>
      </c>
      <c r="G2" s="2">
        <f>Таблица1[[#This Row],[Кількість виконавців]]*Таблица1[[#This Row],[Трудомісткість, год]]*(1+Таблица1[[#This Row],[Рівень ризику]])</f>
        <v>336</v>
      </c>
      <c r="H2" s="2">
        <v>150</v>
      </c>
      <c r="I2" s="2">
        <f>Таблица1[[#This Row],[Загальна трудомісткість]]*Таблица1[[#This Row],[Оплата праці за годину]]</f>
        <v>50400</v>
      </c>
      <c r="J2" s="2">
        <v>120</v>
      </c>
      <c r="K2" s="2">
        <f>Таблица1[[#This Row],[Загальна трудомісткість]]*Таблица1[[#This Row],[Собівартість години]]</f>
        <v>40320</v>
      </c>
      <c r="L2" s="2">
        <v>0.9</v>
      </c>
      <c r="M2" s="2">
        <f>Таблица1[[#This Row],[Загальна трудомісткість]]*Таблица1[[#This Row],[Ефективність]]</f>
        <v>302.40000000000003</v>
      </c>
    </row>
    <row r="3" spans="1:13" ht="30" x14ac:dyDescent="0.25">
      <c r="A3" s="2">
        <v>2</v>
      </c>
      <c r="B3" s="1" t="s">
        <v>16</v>
      </c>
      <c r="C3" s="2" t="s">
        <v>13</v>
      </c>
      <c r="D3" s="2">
        <v>2</v>
      </c>
      <c r="E3" s="2">
        <v>180</v>
      </c>
      <c r="F3" s="2">
        <v>0.1</v>
      </c>
      <c r="G3" s="2">
        <f>Таблица1[[#This Row],[Кількість виконавців]]*Таблица1[[#This Row],[Трудомісткість, год]]*(1+Таблица1[[#This Row],[Рівень ризику]])</f>
        <v>396.00000000000006</v>
      </c>
      <c r="H3" s="2">
        <v>100</v>
      </c>
      <c r="I3" s="2">
        <f>Таблица1[[#This Row],[Загальна трудомісткість]]*Таблица1[[#This Row],[Оплата праці за годину]]</f>
        <v>39600.000000000007</v>
      </c>
      <c r="J3" s="2">
        <v>90</v>
      </c>
      <c r="K3" s="2">
        <f>Таблица1[[#This Row],[Загальна трудомісткість]]*Таблица1[[#This Row],[Собівартість години]]</f>
        <v>35640.000000000007</v>
      </c>
      <c r="L3" s="2">
        <v>0.85</v>
      </c>
      <c r="M3" s="2">
        <f>Таблица1[[#This Row],[Загальна трудомісткість]]*Таблица1[[#This Row],[Ефективність]]</f>
        <v>336.6</v>
      </c>
    </row>
    <row r="4" spans="1:13" x14ac:dyDescent="0.25">
      <c r="A4" s="2">
        <v>3</v>
      </c>
      <c r="B4" s="2" t="s">
        <v>17</v>
      </c>
      <c r="C4" s="2" t="s">
        <v>13</v>
      </c>
      <c r="D4" s="2">
        <v>2</v>
      </c>
      <c r="E4" s="2">
        <v>240</v>
      </c>
      <c r="F4" s="2">
        <v>0.1</v>
      </c>
      <c r="G4" s="2">
        <f>Таблица1[[#This Row],[Кількість виконавців]]*Таблица1[[#This Row],[Трудомісткість, год]]*(1+Таблица1[[#This Row],[Рівень ризику]])</f>
        <v>528</v>
      </c>
      <c r="H4" s="2">
        <v>150</v>
      </c>
      <c r="I4" s="2">
        <f>Таблица1[[#This Row],[Загальна трудомісткість]]*Таблица1[[#This Row],[Оплата праці за годину]]</f>
        <v>79200</v>
      </c>
      <c r="J4" s="2">
        <v>100</v>
      </c>
      <c r="K4" s="2">
        <f>Таблица1[[#This Row],[Загальна трудомісткість]]*Таблица1[[#This Row],[Собівартість години]]</f>
        <v>52800</v>
      </c>
      <c r="L4" s="2">
        <v>0.8</v>
      </c>
      <c r="M4" s="2">
        <f>Таблица1[[#This Row],[Загальна трудомісткість]]*Таблица1[[#This Row],[Ефективність]]</f>
        <v>422.40000000000003</v>
      </c>
    </row>
    <row r="5" spans="1:13" x14ac:dyDescent="0.25">
      <c r="A5" s="2">
        <v>4</v>
      </c>
      <c r="B5" s="2" t="s">
        <v>18</v>
      </c>
      <c r="C5" s="2" t="s">
        <v>14</v>
      </c>
      <c r="D5" s="2">
        <v>3</v>
      </c>
      <c r="E5" s="2">
        <v>600</v>
      </c>
      <c r="F5" s="2">
        <v>0.2</v>
      </c>
      <c r="G5" s="2">
        <f>Таблица1[[#This Row],[Кількість виконавців]]*Таблица1[[#This Row],[Трудомісткість, год]]*(1+Таблица1[[#This Row],[Рівень ризику]])</f>
        <v>2160</v>
      </c>
      <c r="H5" s="2">
        <v>200</v>
      </c>
      <c r="I5" s="2">
        <f>Таблица1[[#This Row],[Загальна трудомісткість]]*Таблица1[[#This Row],[Оплата праці за годину]]</f>
        <v>432000</v>
      </c>
      <c r="J5" s="2">
        <v>150</v>
      </c>
      <c r="K5" s="2">
        <f>Таблица1[[#This Row],[Загальна трудомісткість]]*Таблица1[[#This Row],[Собівартість години]]</f>
        <v>324000</v>
      </c>
      <c r="L5" s="2">
        <v>0.9</v>
      </c>
      <c r="M5" s="2">
        <f>Таблица1[[#This Row],[Загальна трудомісткість]]*Таблица1[[#This Row],[Ефективність]]</f>
        <v>1944</v>
      </c>
    </row>
    <row r="6" spans="1:13" x14ac:dyDescent="0.25">
      <c r="A6" s="2">
        <v>5</v>
      </c>
      <c r="B6" s="2" t="s">
        <v>19</v>
      </c>
      <c r="C6" s="2" t="s">
        <v>15</v>
      </c>
      <c r="D6" s="2">
        <v>2</v>
      </c>
      <c r="E6" s="2">
        <v>360</v>
      </c>
      <c r="F6" s="2">
        <v>0.15</v>
      </c>
      <c r="G6" s="2">
        <f>Таблица1[[#This Row],[Кількість виконавців]]*Таблица1[[#This Row],[Трудомісткість, год]]*(1+Таблица1[[#This Row],[Рівень ризику]])</f>
        <v>827.99999999999989</v>
      </c>
      <c r="H6" s="2">
        <v>100</v>
      </c>
      <c r="I6" s="2">
        <f>Таблица1[[#This Row],[Загальна трудомісткість]]*Таблица1[[#This Row],[Оплата праці за годину]]</f>
        <v>82799.999999999985</v>
      </c>
      <c r="J6" s="2">
        <v>80</v>
      </c>
      <c r="K6" s="2">
        <f>Таблица1[[#This Row],[Загальна трудомісткість]]*Таблица1[[#This Row],[Собівартість години]]</f>
        <v>66239.999999999985</v>
      </c>
      <c r="L6" s="2">
        <v>0.7</v>
      </c>
      <c r="M6" s="2">
        <f>Таблица1[[#This Row],[Загальна трудомісткість]]*Таблица1[[#This Row],[Ефективність]]</f>
        <v>579.59999999999991</v>
      </c>
    </row>
    <row r="7" spans="1:13" x14ac:dyDescent="0.25">
      <c r="A7" s="2">
        <v>6</v>
      </c>
      <c r="B7" s="2" t="s">
        <v>20</v>
      </c>
      <c r="C7" s="2" t="s">
        <v>15</v>
      </c>
      <c r="D7" s="2">
        <v>2</v>
      </c>
      <c r="E7" s="2">
        <v>240</v>
      </c>
      <c r="F7" s="2">
        <v>0.1</v>
      </c>
      <c r="G7" s="2">
        <f>Таблица1[[#This Row],[Кількість виконавців]]*Таблица1[[#This Row],[Трудомісткість, год]]*(1+Таблица1[[#This Row],[Рівень ризику]])</f>
        <v>528</v>
      </c>
      <c r="H7" s="2">
        <v>120</v>
      </c>
      <c r="I7" s="2">
        <f>Таблица1[[#This Row],[Загальна трудомісткість]]*Таблица1[[#This Row],[Оплата праці за годину]]</f>
        <v>63360</v>
      </c>
      <c r="J7" s="2">
        <v>100</v>
      </c>
      <c r="K7" s="2">
        <f>Таблица1[[#This Row],[Загальна трудомісткість]]*Таблица1[[#This Row],[Собівартість години]]</f>
        <v>52800</v>
      </c>
      <c r="L7" s="2">
        <v>0.85</v>
      </c>
      <c r="M7" s="2">
        <f>Таблица1[[#This Row],[Загальна трудомісткість]]*Таблица1[[#This Row],[Ефективність]]</f>
        <v>448.8</v>
      </c>
    </row>
    <row r="15" spans="1:13" ht="60" x14ac:dyDescent="0.25">
      <c r="B15" s="1" t="s">
        <v>1</v>
      </c>
      <c r="C15" s="1" t="s">
        <v>22</v>
      </c>
      <c r="D15" s="1" t="s">
        <v>23</v>
      </c>
      <c r="E15" s="1" t="s">
        <v>24</v>
      </c>
      <c r="F15" s="1" t="s">
        <v>6</v>
      </c>
      <c r="G15" s="1" t="s">
        <v>7</v>
      </c>
      <c r="H15" s="1" t="s">
        <v>8</v>
      </c>
      <c r="I15" s="1" t="s">
        <v>25</v>
      </c>
    </row>
    <row r="16" spans="1:13" ht="30" x14ac:dyDescent="0.25">
      <c r="B16" s="1" t="s">
        <v>12</v>
      </c>
      <c r="C16" s="1" t="s">
        <v>26</v>
      </c>
      <c r="D16" s="1">
        <v>100</v>
      </c>
      <c r="E16" s="1">
        <f>G2*Таблица2[[#This Row],[Відсоток]]/100</f>
        <v>336</v>
      </c>
      <c r="F16" s="1">
        <v>150</v>
      </c>
      <c r="G16" s="1">
        <f>Таблица2[[#This Row],[Сумарна трудомісткість]]*Таблица2[[#This Row],[Оплата праці за годину]]</f>
        <v>50400</v>
      </c>
      <c r="H16" s="1">
        <v>100</v>
      </c>
      <c r="I16" s="1">
        <f>Таблица2[[#This Row],[Сумарна трудомісткість]]*Таблица2[[#This Row],[Собівартість години]]</f>
        <v>33600</v>
      </c>
    </row>
    <row r="17" spans="2:9" ht="30" x14ac:dyDescent="0.25">
      <c r="B17" s="1" t="s">
        <v>12</v>
      </c>
      <c r="C17" s="1" t="s">
        <v>27</v>
      </c>
      <c r="D17" s="1">
        <v>95</v>
      </c>
      <c r="E17" s="1">
        <f>G2*(Таблица2[[#This Row],[Відсоток]]/100)</f>
        <v>319.2</v>
      </c>
      <c r="F17" s="1">
        <v>200</v>
      </c>
      <c r="G17" s="1">
        <f>Таблица2[[#This Row],[Сумарна трудомісткість]]*Таблица2[[#This Row],[Оплата праці за годину]]</f>
        <v>63840</v>
      </c>
      <c r="H17" s="1">
        <v>150</v>
      </c>
      <c r="I17" s="1">
        <f>Таблица2[[#This Row],[Сумарна трудомісткість]]*Таблица2[[#This Row],[Собівартість години]]</f>
        <v>47880</v>
      </c>
    </row>
    <row r="18" spans="2:9" ht="30" x14ac:dyDescent="0.25">
      <c r="B18" s="1" t="s">
        <v>16</v>
      </c>
      <c r="C18" s="1" t="s">
        <v>26</v>
      </c>
      <c r="D18" s="1">
        <v>90</v>
      </c>
      <c r="E18" s="1">
        <f>G3*(Таблица2[[#This Row],[Відсоток]]/100)</f>
        <v>356.40000000000003</v>
      </c>
      <c r="F18" s="1">
        <v>150</v>
      </c>
      <c r="G18" s="1">
        <f>Таблица2[[#This Row],[Сумарна трудомісткість]]*Таблица2[[#This Row],[Оплата праці за годину]]</f>
        <v>53460.000000000007</v>
      </c>
      <c r="H18" s="1">
        <v>100</v>
      </c>
      <c r="I18" s="1">
        <f>Таблица2[[#This Row],[Сумарна трудомісткість]]*Таблица2[[#This Row],[Собівартість години]]</f>
        <v>35640</v>
      </c>
    </row>
    <row r="19" spans="2:9" ht="30" x14ac:dyDescent="0.25">
      <c r="B19" s="1" t="s">
        <v>16</v>
      </c>
      <c r="C19" s="1" t="s">
        <v>27</v>
      </c>
      <c r="D19" s="1">
        <v>100</v>
      </c>
      <c r="E19" s="1">
        <f>G3*(Таблица2[[#This Row],[Відсоток]]/100)</f>
        <v>396.00000000000006</v>
      </c>
      <c r="F19" s="1">
        <v>200</v>
      </c>
      <c r="G19" s="1">
        <f>Таблица2[[#This Row],[Сумарна трудомісткість]]*Таблица2[[#This Row],[Оплата праці за годину]]</f>
        <v>79200.000000000015</v>
      </c>
      <c r="H19" s="1">
        <v>150</v>
      </c>
      <c r="I19" s="1">
        <f>Таблица2[[#This Row],[Сумарна трудомісткість]]*Таблица2[[#This Row],[Собівартість години]]</f>
        <v>59400.000000000007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F838C-A1FE-48DE-A5FD-F12025D6D9F3}">
  <dimension ref="A1:G5"/>
  <sheetViews>
    <sheetView workbookViewId="0">
      <selection activeCell="L18" sqref="L18"/>
    </sheetView>
  </sheetViews>
  <sheetFormatPr defaultRowHeight="15" x14ac:dyDescent="0.25"/>
  <sheetData>
    <row r="1" spans="1:7" x14ac:dyDescent="0.25">
      <c r="A1" t="s">
        <v>28</v>
      </c>
      <c r="D1">
        <f>SUM(Таблица1[Загальна трудомісткість])+SUM(Таблица2[Сумарна трудомісткість])</f>
        <v>6183.6</v>
      </c>
    </row>
    <row r="2" spans="1:7" x14ac:dyDescent="0.25">
      <c r="A2" t="s">
        <v>29</v>
      </c>
      <c r="D2">
        <f>SUM(Таблица1[Вартість])+SUM(Таблица2[Вартість])</f>
        <v>994260</v>
      </c>
    </row>
    <row r="3" spans="1:7" x14ac:dyDescent="0.25">
      <c r="A3" t="s">
        <v>30</v>
      </c>
      <c r="D3">
        <f>SUM(Таблица1[Сумарна собівартість етапу])+SUM(Таблица2[Сумарна собівартість])</f>
        <v>748320</v>
      </c>
      <c r="G3">
        <f>D3/900</f>
        <v>831.4666666666667</v>
      </c>
    </row>
    <row r="4" spans="1:7" x14ac:dyDescent="0.25">
      <c r="A4" t="s">
        <v>31</v>
      </c>
      <c r="D4">
        <f>SUM(Таблица1[Тривалість])</f>
        <v>4033.8</v>
      </c>
    </row>
    <row r="5" spans="1:7" x14ac:dyDescent="0.25">
      <c r="A5" t="s">
        <v>32</v>
      </c>
      <c r="D5">
        <f>D2-D3</f>
        <v>245940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merkyr</dc:creator>
  <cp:lastModifiedBy>merkyr</cp:lastModifiedBy>
  <dcterms:created xsi:type="dcterms:W3CDTF">2023-10-29T15:09:31Z</dcterms:created>
  <dcterms:modified xsi:type="dcterms:W3CDTF">2023-11-20T06:32:15Z</dcterms:modified>
</cp:coreProperties>
</file>