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1\Office\"/>
    </mc:Choice>
  </mc:AlternateContent>
  <xr:revisionPtr revIDLastSave="0" documentId="13_ncr:1_{4095413E-DDA9-4BA3-B56D-C42793AC12D6}" xr6:coauthVersionLast="45" xr6:coauthVersionMax="45" xr10:uidLastSave="{00000000-0000-0000-0000-000000000000}"/>
  <bookViews>
    <workbookView xWindow="-108" yWindow="-108" windowWidth="23256" windowHeight="12576" activeTab="1" xr2:uid="{E599AE80-615C-4B6C-9C1F-E854D84AE947}"/>
  </bookViews>
  <sheets>
    <sheet name="Лист1" sheetId="1" r:id="rId1"/>
    <sheet name="Лист1 (2)" sheetId="6" r:id="rId2"/>
    <sheet name="Лист2" sheetId="2" r:id="rId3"/>
    <sheet name="Лист4" sheetId="4" r:id="rId4"/>
  </sheets>
  <definedNames>
    <definedName name="_xlnm._FilterDatabase" localSheetId="0" hidden="1">Лист1!$A$1:$I$15</definedName>
    <definedName name="_xlnm._FilterDatabase" localSheetId="1" hidden="1">'Лист1 (2)'!$A$1:$I$12</definedName>
  </definedNames>
  <calcPr calcId="191029" refMode="R1C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6" l="1"/>
  <c r="H9" i="6"/>
  <c r="I3" i="6"/>
  <c r="H3" i="6"/>
  <c r="I11" i="6"/>
  <c r="H11" i="6"/>
  <c r="I7" i="6"/>
  <c r="H7" i="6"/>
  <c r="I12" i="6"/>
  <c r="H12" i="6"/>
  <c r="I10" i="6"/>
  <c r="H10" i="6"/>
  <c r="I8" i="6"/>
  <c r="H8" i="6"/>
  <c r="I4" i="6"/>
  <c r="H4" i="6"/>
  <c r="I6" i="6"/>
  <c r="H6" i="6"/>
  <c r="I5" i="6"/>
  <c r="H5" i="6"/>
  <c r="I8" i="1"/>
  <c r="H14" i="1"/>
  <c r="I14" i="1" l="1"/>
  <c r="H6" i="1"/>
  <c r="I6" i="1"/>
  <c r="H3" i="1"/>
  <c r="I3" i="1"/>
  <c r="H4" i="1" l="1"/>
  <c r="H15" i="1"/>
  <c r="H7" i="1"/>
  <c r="H8" i="1"/>
  <c r="H12" i="1"/>
  <c r="H9" i="1"/>
  <c r="H11" i="1"/>
  <c r="I4" i="1"/>
  <c r="I5" i="1" s="1"/>
  <c r="I11" i="1"/>
  <c r="I15" i="1"/>
  <c r="I16" i="1" s="1"/>
  <c r="I7" i="1"/>
  <c r="I10" i="1" s="1"/>
  <c r="I12" i="1"/>
  <c r="I9" i="1"/>
  <c r="I13" i="1" l="1"/>
  <c r="I17" i="1" s="1"/>
</calcChain>
</file>

<file path=xl/sharedStrings.xml><?xml version="1.0" encoding="utf-8"?>
<sst xmlns="http://schemas.openxmlformats.org/spreadsheetml/2006/main" count="123" uniqueCount="41">
  <si>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</si>
  <si>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</si>
  <si>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</si>
  <si>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</si>
  <si>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</si>
  <si>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</si>
  <si>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</si>
  <si>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</si>
  <si>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</si>
  <si>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</si>
  <si>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</si>
  <si>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</si>
  <si>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</si>
  <si>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</si>
  <si>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</si>
  <si>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</si>
  <si>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</si>
  <si>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</si>
  <si>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</si>
  <si>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</si>
  <si>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</si>
  <si>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</si>
  <si>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</si>
  <si>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</si>
  <si>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</si>
  <si>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</si>
  <si>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</si>
  <si>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2 Итог</t>
  </si>
  <si>
    <t>Общий итог</t>
  </si>
  <si>
    <t>Airbus A320 Итог</t>
  </si>
  <si>
    <t>ATR 42 Итог</t>
  </si>
  <si>
    <t>Boeing 747 Итог</t>
  </si>
  <si>
    <t>Saab AB 2000 Итог</t>
  </si>
  <si>
    <t>Сумма по полю Отриманий прибуток, $</t>
  </si>
  <si>
    <t>(пусто)</t>
  </si>
  <si>
    <t>Названия столбцов</t>
  </si>
  <si>
    <t>Airbus A320 Итог Итог</t>
  </si>
  <si>
    <t>ATR 42 Итог Итог</t>
  </si>
  <si>
    <t>Boeing 747 Итог Итог</t>
  </si>
  <si>
    <t>Saab AB 2000 Итог Итог</t>
  </si>
  <si>
    <t>Общий итог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</si>
</sst>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2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6" xfId="0" applyNumberFormat="1" applyFont="1" applyFill="1" applyBorder="1"/>
    <xf numFmtId="11" fontId="0" fillId="4" borderId="5" xfId="0" applyNumberFormat="1" applyFont="1" applyFill="1" applyBorder="1" applyAlignment="1">
      <alignment horizontal="center" vertical="center"/>
    </xf>
    <xf numFmtId="0" fontId="0" fillId="0" borderId="5" xfId="0" applyFont="1" applyBorder="1"/>
    <xf numFmtId="14" fontId="0" fillId="4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/>
    <xf numFmtId="1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4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/>
    <xf numFmtId="0" fontId="6" fillId="4" borderId="0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4" fontId="0" fillId="4" borderId="2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merkyr" refreshedDate="44612.867143171294" createdVersion="6" refreshedVersion="6" minRefreshableVersion="3" recordCount="16" xr:uid="{8058549E-0D51-4EC7-A9C4-3B7A0A64305C}">
  <cacheSource type="worksheet">
    <worksheetSource ref="A1:I17" sheet="Лист1"/>
  </cacheSource>
  <cacheFields count="9">
    <cacheField name="Номер_x000a_ п/п" numFmtId="0">
      <sharedItems containsString="0" containsBlank="1" containsNumber="1" containsInteger="1" minValue="1" maxValue="10"/>
    </cacheField>
    <cacheField name="Тип літака" numFmtId="0">
      <sharedItems containsMixedTypes="1" containsNumber="1" containsInteger="1" minValue="2" maxValue="2" count="10">
        <n v="2"/>
        <s v="Airbus A320"/>
        <s v="Airbus A320 Итог"/>
        <s v="ATR 42"/>
        <s v="ATR 42 Итог"/>
        <s v="Boeing 747"/>
        <s v="Boeing 747 Итог"/>
        <s v="Saab AB 2000"/>
        <s v="Saab AB 2000 Итог"/>
        <s v="Общий итог"/>
      </sharedItems>
    </cacheField>
    <cacheField name="Номер рейсу" numFmtId="0">
      <sharedItems containsBlank="1" containsMixedTypes="1" containsNumber="1" containsInteger="1" minValue="3" maxValue="15476" count="12">
        <n v="3"/>
        <s v="1Н234"/>
        <s v="245T5"/>
        <m/>
        <s v="1234А"/>
        <s v="789C1"/>
        <n v="15476"/>
        <s v="2002F"/>
        <s v="58P47"/>
        <s v="122D2"/>
        <n v="11111"/>
        <s v="431T1"/>
      </sharedItems>
    </cacheField>
    <cacheField name="ПІБ командира екіпажу" numFmtId="0">
      <sharedItems containsBlank="1" containsMixedTypes="1" containsNumber="1" containsInteger="1" minValue="4" maxValue="4"/>
    </cacheField>
    <cacheField name="Дата вильоту" numFmtId="0">
      <sharedItems containsDate="1" containsString="0" containsBlank="1" containsMixedTypes="1" minDate="1899-12-31T00:21:04" maxDate="2022-04-26T00:00:00"/>
    </cacheField>
    <cacheField name="Кількість пасажирів, що вилітають" numFmtId="0">
      <sharedItems containsString="0" containsBlank="1" containsNumber="1" containsInteger="1" minValue="6" maxValue="660"/>
    </cacheField>
    <cacheField name="Собівартість польоту 1-го пасажира, грн" numFmtId="0">
      <sharedItems containsString="0" containsBlank="1" containsNumber="1" containsInteger="1" minValue="7" maxValue="7950"/>
    </cacheField>
    <cacheField name="Очікуваний прибуток, $" numFmtId="0">
      <sharedItems containsString="0" containsBlank="1" containsNumber="1" minValue="8" maxValue="18131.86813186813"/>
    </cacheField>
    <cacheField name="Отриманий прибуток, $" numFmtId="0">
      <sharedItems containsSemiMixedTypes="0" containsString="0" containsNumber="1" minValue="9" maxValue="57234.274725274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4"/>
    <n v="5"/>
    <n v="6"/>
    <n v="7"/>
    <n v="8"/>
    <n v="9"/>
  </r>
  <r>
    <n v="3"/>
    <x v="1"/>
    <x v="1"/>
    <s v="Сідоров С.С."/>
    <d v="2022-02-28T00:00:00"/>
    <n v="50"/>
    <n v="7950"/>
    <n v="13978.021978021978"/>
    <n v="4368.131868131868"/>
  </r>
  <r>
    <n v="4"/>
    <x v="1"/>
    <x v="2"/>
    <s v="Петров П.П."/>
    <d v="2022-03-08T00:00:00"/>
    <n v="50"/>
    <n v="7950"/>
    <n v="13978.021978021978"/>
    <n v="4368.131868131868"/>
  </r>
  <r>
    <m/>
    <x v="2"/>
    <x v="3"/>
    <m/>
    <m/>
    <m/>
    <m/>
    <m/>
    <n v="8736.2637362637361"/>
  </r>
  <r>
    <n v="2"/>
    <x v="3"/>
    <x v="4"/>
    <s v="Петров П.П."/>
    <d v="2022-02-20T00:00:00"/>
    <n v="60"/>
    <n v="6500"/>
    <n v="4285.7142857142853"/>
    <n v="4285.7142857142853"/>
  </r>
  <r>
    <n v="7"/>
    <x v="3"/>
    <x v="5"/>
    <s v="Сідоров С.С."/>
    <d v="2022-04-01T00:00:00"/>
    <n v="50"/>
    <n v="6500"/>
    <n v="4285.7142857142853"/>
    <n v="3571.4285714285716"/>
  </r>
  <r>
    <n v="8"/>
    <x v="3"/>
    <x v="6"/>
    <s v="Сідоров С.С."/>
    <d v="2022-04-09T00:00:00"/>
    <n v="50"/>
    <n v="6500"/>
    <n v="4285.7142857142853"/>
    <n v="3571.4285714285716"/>
  </r>
  <r>
    <n v="10"/>
    <x v="3"/>
    <x v="7"/>
    <s v="Петров П.П."/>
    <d v="2022-04-25T00:00:00"/>
    <n v="50"/>
    <n v="6500"/>
    <n v="4285.7142857142853"/>
    <n v="3571.4285714285716"/>
  </r>
  <r>
    <m/>
    <x v="4"/>
    <x v="3"/>
    <m/>
    <m/>
    <m/>
    <m/>
    <m/>
    <n v="15000"/>
  </r>
  <r>
    <n v="5"/>
    <x v="5"/>
    <x v="8"/>
    <s v="Іванов І.І."/>
    <d v="2022-03-16T00:00:00"/>
    <n v="660"/>
    <n v="2500"/>
    <n v="18131.86813186813"/>
    <n v="18131.86813186813"/>
  </r>
  <r>
    <n v="9"/>
    <x v="5"/>
    <x v="9"/>
    <s v="Іванов І.І."/>
    <d v="2022-04-17T00:00:00"/>
    <n v="250"/>
    <n v="2500"/>
    <n v="18131.86813186813"/>
    <n v="6868.131868131868"/>
  </r>
  <r>
    <m/>
    <x v="6"/>
    <x v="3"/>
    <m/>
    <m/>
    <m/>
    <m/>
    <m/>
    <n v="25000"/>
  </r>
  <r>
    <n v="1"/>
    <x v="7"/>
    <x v="10"/>
    <s v="Іванов І.І."/>
    <d v="2022-02-15T00:00:00"/>
    <n v="50"/>
    <n v="7500"/>
    <n v="4120.8791208791208"/>
    <n v="4120.8791208791208"/>
  </r>
  <r>
    <n v="6"/>
    <x v="7"/>
    <x v="11"/>
    <s v="Петров П.П."/>
    <d v="2022-03-24T00:00:00"/>
    <n v="50"/>
    <n v="7950"/>
    <n v="4368.131868131868"/>
    <n v="4368.131868131868"/>
  </r>
  <r>
    <m/>
    <x v="8"/>
    <x v="3"/>
    <m/>
    <m/>
    <m/>
    <m/>
    <m/>
    <n v="8489.0109890109889"/>
  </r>
  <r>
    <m/>
    <x v="9"/>
    <x v="3"/>
    <m/>
    <m/>
    <m/>
    <m/>
    <m/>
    <n v="57234.274725274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2B5C-8838-49D5-8AD6-2568D80E8901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B6" firstHeaderRow="1" firstDataRow="3" firstDataCol="1"/>
  <pivotFields count="9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1"/>
    <field x="2"/>
  </colFields>
  <colItems count="27">
    <i>
      <x/>
      <x/>
    </i>
    <i t="default">
      <x/>
    </i>
    <i>
      <x v="1"/>
      <x v="5"/>
    </i>
    <i r="1">
      <x v="7"/>
    </i>
    <i t="default">
      <x v="1"/>
    </i>
    <i>
      <x v="2"/>
      <x v="11"/>
    </i>
    <i t="default">
      <x v="2"/>
    </i>
    <i>
      <x v="3"/>
      <x v="2"/>
    </i>
    <i r="1">
      <x v="4"/>
    </i>
    <i r="1">
      <x v="6"/>
    </i>
    <i r="1">
      <x v="10"/>
    </i>
    <i t="default">
      <x v="3"/>
    </i>
    <i>
      <x v="4"/>
      <x v="11"/>
    </i>
    <i t="default">
      <x v="4"/>
    </i>
    <i>
      <x v="5"/>
      <x v="3"/>
    </i>
    <i r="1">
      <x v="9"/>
    </i>
    <i t="default">
      <x v="5"/>
    </i>
    <i>
      <x v="6"/>
      <x v="11"/>
    </i>
    <i t="default">
      <x v="6"/>
    </i>
    <i>
      <x v="7"/>
      <x v="1"/>
    </i>
    <i r="1">
      <x v="8"/>
    </i>
    <i t="default">
      <x v="7"/>
    </i>
    <i>
      <x v="8"/>
      <x v="11"/>
    </i>
    <i t="default">
      <x v="8"/>
    </i>
    <i>
      <x v="9"/>
      <x v="11"/>
    </i>
    <i t="default">
      <x v="9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6" totalsRowShown="0" headerRowDxfId="0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30"/>
  <sheetViews>
    <sheetView topLeftCell="A10" workbookViewId="0">
      <pane xSplit="1" topLeftCell="B1" activePane="topRight" state="frozen"/>
      <selection pane="topRight" activeCell="H17" sqref="H17"/>
    </sheetView>
  </sheetViews>
  <sheetFormatPr defaultRowHeight="14.4" outlineLevelRow="2" x14ac:dyDescent="0.3"/>
  <cols>
    <col min="1" max="1" width="8.44140625" customWidth="1"/>
    <col min="2" max="2" width="25.33203125" customWidth="1"/>
    <col min="3" max="3" width="17.44140625" customWidth="1"/>
    <col min="4" max="4" width="19.6640625" customWidth="1"/>
    <col min="5" max="5" width="17.77734375" customWidth="1"/>
    <col min="6" max="6" width="21.77734375" customWidth="1"/>
    <col min="7" max="7" width="23.88671875" customWidth="1"/>
    <col min="8" max="8" width="17" customWidth="1"/>
    <col min="9" max="9" width="24.21875" customWidth="1"/>
    <col min="10" max="10" width="24.88671875" customWidth="1"/>
  </cols>
  <sheetData>
    <row r="1" spans="1:9" ht="32.4" customHeight="1" x14ac:dyDescent="0.3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outlineLevel="2" x14ac:dyDescent="0.3">
      <c r="A2" s="9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1">
        <v>9</v>
      </c>
    </row>
    <row r="3" spans="1:9" outlineLevel="1" x14ac:dyDescent="0.3">
      <c r="A3" s="12">
        <v>3</v>
      </c>
      <c r="B3" s="13" t="s">
        <v>17</v>
      </c>
      <c r="C3" s="13" t="s">
        <v>14</v>
      </c>
      <c r="D3" s="14" t="s">
        <v>12</v>
      </c>
      <c r="E3" s="15">
        <v>44620</v>
      </c>
      <c r="F3" s="16">
        <v>50</v>
      </c>
      <c r="G3" s="17">
        <v>7950</v>
      </c>
      <c r="H3" s="18">
        <f>VLOOKUP(Лист1!$B3,Лист2!$A$3:$B$6,2,)*Лист1!$G3*0.3/$A$30</f>
        <v>13978.021978021978</v>
      </c>
      <c r="I3" s="19">
        <f>Лист1!$G3*Лист1!$F3*0.3/$A$30</f>
        <v>4368.131868131868</v>
      </c>
    </row>
    <row r="4" spans="1:9" outlineLevel="2" x14ac:dyDescent="0.3">
      <c r="A4" s="9">
        <v>4</v>
      </c>
      <c r="B4" s="10" t="s">
        <v>17</v>
      </c>
      <c r="C4" s="10" t="s">
        <v>21</v>
      </c>
      <c r="D4" s="20" t="s">
        <v>11</v>
      </c>
      <c r="E4" s="21">
        <v>44620</v>
      </c>
      <c r="F4" s="22">
        <v>50</v>
      </c>
      <c r="G4" s="23">
        <v>7950</v>
      </c>
      <c r="H4" s="24">
        <f>VLOOKUP(Лист1!$B4,Лист2!$A$3:$B$6,2,)*Лист1!$G4*0.3/$A$30</f>
        <v>13978.021978021978</v>
      </c>
      <c r="I4" s="25">
        <f>Лист1!$G4*Лист1!$F4*0.3/$A$30</f>
        <v>4368.131868131868</v>
      </c>
    </row>
    <row r="5" spans="1:9" outlineLevel="2" x14ac:dyDescent="0.3">
      <c r="A5" s="9"/>
      <c r="B5" s="46" t="s">
        <v>29</v>
      </c>
      <c r="C5" s="10"/>
      <c r="D5" s="20"/>
      <c r="E5" s="21"/>
      <c r="F5" s="22"/>
      <c r="G5" s="23"/>
      <c r="H5" s="24"/>
      <c r="I5" s="25">
        <f>SUBTOTAL(9,I3:I4)</f>
        <v>8736.2637362637361</v>
      </c>
    </row>
    <row r="6" spans="1:9" outlineLevel="1" x14ac:dyDescent="0.3">
      <c r="A6" s="12">
        <v>2</v>
      </c>
      <c r="B6" s="13" t="s">
        <v>18</v>
      </c>
      <c r="C6" s="13" t="s">
        <v>13</v>
      </c>
      <c r="D6" s="14" t="s">
        <v>11</v>
      </c>
      <c r="E6" s="15">
        <v>44612</v>
      </c>
      <c r="F6" s="16">
        <v>60</v>
      </c>
      <c r="G6" s="17">
        <v>6500</v>
      </c>
      <c r="H6" s="18">
        <f>VLOOKUP(Лист1!$B6,Лист2!$A$3:$B$6,2,)*Лист1!$G6*0.3/$A$30</f>
        <v>4285.7142857142853</v>
      </c>
      <c r="I6" s="19">
        <f>Лист1!$G6*Лист1!$F6*0.3/$A$30</f>
        <v>4285.7142857142853</v>
      </c>
    </row>
    <row r="7" spans="1:9" outlineLevel="2" x14ac:dyDescent="0.3">
      <c r="A7" s="9">
        <v>7</v>
      </c>
      <c r="B7" s="10" t="s">
        <v>18</v>
      </c>
      <c r="C7" s="26" t="s">
        <v>24</v>
      </c>
      <c r="D7" s="20" t="s">
        <v>12</v>
      </c>
      <c r="E7" s="21">
        <v>44644</v>
      </c>
      <c r="F7" s="22">
        <v>50</v>
      </c>
      <c r="G7" s="23">
        <v>6500</v>
      </c>
      <c r="H7" s="24">
        <f>VLOOKUP(Лист1!$B7,Лист2!$A$3:$B$6,2,)*Лист1!$G7*0.3/$A$30</f>
        <v>4285.7142857142853</v>
      </c>
      <c r="I7" s="25">
        <f>Лист1!$G7*Лист1!$F7*0.3/$A$30</f>
        <v>3571.4285714285716</v>
      </c>
    </row>
    <row r="8" spans="1:9" outlineLevel="2" x14ac:dyDescent="0.3">
      <c r="A8" s="12">
        <v>8</v>
      </c>
      <c r="B8" s="13" t="s">
        <v>18</v>
      </c>
      <c r="C8" s="13">
        <v>15476</v>
      </c>
      <c r="D8" s="27" t="s">
        <v>12</v>
      </c>
      <c r="E8" s="15">
        <v>44660</v>
      </c>
      <c r="F8" s="16">
        <v>50</v>
      </c>
      <c r="G8" s="17">
        <v>6500</v>
      </c>
      <c r="H8" s="18">
        <f>VLOOKUP(Лист1!$B8,Лист2!$A$3:$B$6,2,)*Лист1!$G8*0.3/$A$30</f>
        <v>4285.7142857142853</v>
      </c>
      <c r="I8" s="19">
        <f>Лист1!$G8*Лист1!$F8*0.3/$A$30</f>
        <v>3571.4285714285716</v>
      </c>
    </row>
    <row r="9" spans="1:9" outlineLevel="2" x14ac:dyDescent="0.3">
      <c r="A9" s="9">
        <v>10</v>
      </c>
      <c r="B9" s="28" t="s">
        <v>18</v>
      </c>
      <c r="C9" s="10" t="s">
        <v>26</v>
      </c>
      <c r="D9" s="20" t="s">
        <v>11</v>
      </c>
      <c r="E9" s="21">
        <v>44676</v>
      </c>
      <c r="F9" s="22">
        <v>50</v>
      </c>
      <c r="G9" s="23">
        <v>6500</v>
      </c>
      <c r="H9" s="24">
        <f>VLOOKUP(Лист1!$B9,Лист2!$A$3:$B$6,2,)*Лист1!$G9*0.3/$A$30</f>
        <v>4285.7142857142853</v>
      </c>
      <c r="I9" s="25">
        <f>Лист1!$G9*Лист1!$F9*0.3/$A$30</f>
        <v>3571.4285714285716</v>
      </c>
    </row>
    <row r="10" spans="1:9" outlineLevel="2" x14ac:dyDescent="0.3">
      <c r="A10" s="9"/>
      <c r="B10" s="45" t="s">
        <v>30</v>
      </c>
      <c r="C10" s="10"/>
      <c r="D10" s="20"/>
      <c r="E10" s="21"/>
      <c r="F10" s="22"/>
      <c r="G10" s="23"/>
      <c r="H10" s="24"/>
      <c r="I10" s="25">
        <f>SUBTOTAL(9,I6:I9)</f>
        <v>15000</v>
      </c>
    </row>
    <row r="11" spans="1:9" outlineLevel="1" x14ac:dyDescent="0.3">
      <c r="A11" s="12">
        <v>5</v>
      </c>
      <c r="B11" s="13" t="s">
        <v>20</v>
      </c>
      <c r="C11" s="13" t="s">
        <v>22</v>
      </c>
      <c r="D11" s="27" t="s">
        <v>10</v>
      </c>
      <c r="E11" s="15">
        <v>44620</v>
      </c>
      <c r="F11" s="16">
        <v>660</v>
      </c>
      <c r="G11" s="17">
        <v>2500</v>
      </c>
      <c r="H11" s="18">
        <f>VLOOKUP(Лист1!$B11,Лист2!$A$3:$B$6,2,)*Лист1!$G11*0.3/$A$30</f>
        <v>18131.86813186813</v>
      </c>
      <c r="I11" s="19">
        <f>Лист1!$G11*Лист1!$F11*0.3/$A$30</f>
        <v>18131.86813186813</v>
      </c>
    </row>
    <row r="12" spans="1:9" outlineLevel="2" x14ac:dyDescent="0.3">
      <c r="A12" s="9">
        <v>9</v>
      </c>
      <c r="B12" s="10" t="s">
        <v>20</v>
      </c>
      <c r="C12" s="10" t="s">
        <v>25</v>
      </c>
      <c r="D12" s="20" t="s">
        <v>10</v>
      </c>
      <c r="E12" s="21">
        <v>44662</v>
      </c>
      <c r="F12" s="22">
        <v>250</v>
      </c>
      <c r="G12" s="23">
        <v>2500</v>
      </c>
      <c r="H12" s="24">
        <f>VLOOKUP(Лист1!$B12,Лист2!$A$3:$B$6,2,)*Лист1!$G12*0.3/$A$30</f>
        <v>18131.86813186813</v>
      </c>
      <c r="I12" s="25">
        <f>Лист1!$G12*Лист1!$F12*0.3/$A$30</f>
        <v>6868.131868131868</v>
      </c>
    </row>
    <row r="13" spans="1:9" outlineLevel="2" x14ac:dyDescent="0.3">
      <c r="A13" s="9"/>
      <c r="B13" s="46" t="s">
        <v>31</v>
      </c>
      <c r="C13" s="10"/>
      <c r="D13" s="20"/>
      <c r="E13" s="21"/>
      <c r="F13" s="22"/>
      <c r="G13" s="23"/>
      <c r="H13" s="24"/>
      <c r="I13" s="25">
        <f>SUBTOTAL(9,I11:I12)</f>
        <v>25000</v>
      </c>
    </row>
    <row r="14" spans="1:9" outlineLevel="1" x14ac:dyDescent="0.3">
      <c r="A14" s="12">
        <v>1</v>
      </c>
      <c r="B14" s="29" t="s">
        <v>19</v>
      </c>
      <c r="C14" s="13">
        <v>11111</v>
      </c>
      <c r="D14" s="14" t="s">
        <v>10</v>
      </c>
      <c r="E14" s="15">
        <v>44607</v>
      </c>
      <c r="F14" s="16">
        <v>50</v>
      </c>
      <c r="G14" s="30">
        <v>7500</v>
      </c>
      <c r="H14" s="18">
        <f>VLOOKUP(Лист1!$B14,Лист2!$A$3:$B$6,2,)*Лист1!$G14*0.3/$A$30</f>
        <v>4120.8791208791208</v>
      </c>
      <c r="I14" s="19">
        <f>Лист1!$G14*Лист1!$F14*0.3/$A$30</f>
        <v>4120.8791208791208</v>
      </c>
    </row>
    <row r="15" spans="1:9" outlineLevel="2" x14ac:dyDescent="0.3">
      <c r="A15" s="31">
        <v>6</v>
      </c>
      <c r="B15" s="32" t="s">
        <v>19</v>
      </c>
      <c r="C15" s="32" t="s">
        <v>23</v>
      </c>
      <c r="D15" s="4" t="s">
        <v>11</v>
      </c>
      <c r="E15" s="33">
        <v>44644</v>
      </c>
      <c r="F15" s="34">
        <v>50</v>
      </c>
      <c r="G15" s="35">
        <v>7950</v>
      </c>
      <c r="H15" s="36">
        <f>VLOOKUP(Лист1!$B15,Лист2!$A$3:$B$6,2,)*Лист1!$G15*0.3/$A$30</f>
        <v>4368.131868131868</v>
      </c>
      <c r="I15" s="37">
        <f>Лист1!$G15*Лист1!$F15*0.3/$A$30</f>
        <v>4368.131868131868</v>
      </c>
    </row>
    <row r="16" spans="1:9" outlineLevel="2" x14ac:dyDescent="0.3">
      <c r="A16" s="38"/>
      <c r="B16" s="44" t="s">
        <v>32</v>
      </c>
      <c r="C16" s="38"/>
      <c r="D16" s="39"/>
      <c r="E16" s="40"/>
      <c r="F16" s="41"/>
      <c r="G16" s="42"/>
      <c r="H16" s="43"/>
      <c r="I16" s="43">
        <f>SUBTOTAL(9,I14:I15)</f>
        <v>8489.0109890109889</v>
      </c>
    </row>
    <row r="17" spans="1:9" outlineLevel="1" x14ac:dyDescent="0.3">
      <c r="A17" s="38"/>
      <c r="B17" s="44" t="s">
        <v>28</v>
      </c>
      <c r="C17" s="38"/>
      <c r="D17" s="39"/>
      <c r="E17" s="40"/>
      <c r="F17" s="41"/>
      <c r="G17" s="42"/>
      <c r="H17" s="43"/>
      <c r="I17" s="43">
        <f>SUBTOTAL(9,I2:I15)</f>
        <v>57234.274725274721</v>
      </c>
    </row>
    <row r="18" spans="1:9" x14ac:dyDescent="0.3">
      <c r="A18" s="2"/>
    </row>
    <row r="29" spans="1:9" x14ac:dyDescent="0.3">
      <c r="A29" s="3" t="s">
        <v>9</v>
      </c>
    </row>
    <row r="30" spans="1:9" x14ac:dyDescent="0.3">
      <c r="A30">
        <v>27.3</v>
      </c>
    </row>
  </sheetData>
  <autoFilter ref="A1:I15" xr:uid="{8329D174-3D3B-48FA-9233-44CF89F00C1A}"/>
  <phoneticPr fontId="4" type="noConversion"/>
  <dataValidations count="3">
    <dataValidation type="whole" allowBlank="1" showInputMessage="1" showErrorMessage="1" sqref="C20" xr:uid="{2C85C747-D60C-4429-8828-B56607124A87}">
      <formula1>0</formula1>
      <formula2>C20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3:E4 E6:E9 E11:E12 E14:E15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3:C4 C6:C9 C11:C12 C14:C15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B34829F7-2A67-44FC-80B9-B48837F0A8B5}">
          <x14:formula1>
            <xm:f>0</xm:f>
          </x14:formula1>
          <x14:formula2>
            <xm:f>VLOOKUP($B$3,Лист2!$A$3:$B$6,2,)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VLOOKUP($B$4,Лист2!$A$3:$B$6,2,)</xm:f>
          </x14:formula2>
          <xm:sqref>F4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VLOOKUP($B$6,Лист2!$A$3:$B$6,2,)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VLOOKUP($B$7,Лист2!$A$3:$B$6,2,)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VLOOKUP($B$8,Лист2!$A$3:$B$6,2,)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VLOOKUP($B$9,Лист2!$A$3:$B$6,2,)</xm:f>
          </x14:formula2>
          <xm:sqref>F9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VLOOKUP($B$11,Лист2!$A$3:$B$6,2,)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VLOOKUP($B$12,Лист2!$A$3:$B$6,2,)</xm:f>
          </x14:formula2>
          <xm:sqref>F12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VLOOKUP($B$14,Лист2!$A$3:$B$6,2,)</xm:f>
          </x14:formula2>
          <xm:sqref>F14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VLOOKUP($B$15,Лист2!$A$3:$B$6,2,)</xm:f>
          </x14:formula2>
          <xm:sqref>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E49-A145-4516-A1BC-6394AD4EFD38}">
  <dimension ref="A1:I25"/>
  <sheetViews>
    <sheetView tabSelected="1" workbookViewId="0">
      <pane xSplit="1" topLeftCell="B1" activePane="topRight" state="frozen"/>
      <selection pane="topRight" activeCell="E21" sqref="E21"/>
    </sheetView>
  </sheetViews>
  <sheetFormatPr defaultRowHeight="14.4" outlineLevelRow="2" x14ac:dyDescent="0.3"/>
  <cols>
    <col min="1" max="1" width="8.44140625" customWidth="1"/>
    <col min="2" max="2" width="25.33203125" customWidth="1"/>
    <col min="3" max="3" width="17.44140625" customWidth="1"/>
    <col min="4" max="4" width="19.6640625" customWidth="1"/>
    <col min="5" max="5" width="17.77734375" customWidth="1"/>
    <col min="6" max="6" width="21.77734375" customWidth="1"/>
    <col min="7" max="7" width="23.88671875" customWidth="1"/>
    <col min="8" max="8" width="17" customWidth="1"/>
    <col min="9" max="9" width="24.21875" customWidth="1"/>
    <col min="10" max="10" width="24.88671875" customWidth="1"/>
  </cols>
  <sheetData>
    <row r="1" spans="1:9" ht="32.4" customHeight="1" x14ac:dyDescent="0.3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x14ac:dyDescent="0.3">
      <c r="A2" s="9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1">
        <v>9</v>
      </c>
    </row>
    <row r="3" spans="1:9" x14ac:dyDescent="0.3">
      <c r="A3" s="12">
        <v>1</v>
      </c>
      <c r="B3" s="29" t="s">
        <v>19</v>
      </c>
      <c r="C3" s="13">
        <v>11111</v>
      </c>
      <c r="D3" s="14" t="s">
        <v>10</v>
      </c>
      <c r="E3" s="15">
        <v>44607</v>
      </c>
      <c r="F3" s="16">
        <v>50</v>
      </c>
      <c r="G3" s="30">
        <v>7500</v>
      </c>
      <c r="H3" s="18">
        <f>VLOOKUP('Лист1 (2)'!$B11,Лист2!$A$3:$B$6,2,)*'Лист1 (2)'!$G11*0.3/$A$25</f>
        <v>18131.86813186813</v>
      </c>
      <c r="I3" s="19">
        <f>'Лист1 (2)'!$G11*'Лист1 (2)'!$F11*0.3/$A$25</f>
        <v>6868.131868131868</v>
      </c>
    </row>
    <row r="4" spans="1:9" outlineLevel="2" x14ac:dyDescent="0.3">
      <c r="A4" s="12">
        <v>2</v>
      </c>
      <c r="B4" s="13" t="s">
        <v>18</v>
      </c>
      <c r="C4" s="13" t="s">
        <v>13</v>
      </c>
      <c r="D4" s="14" t="s">
        <v>11</v>
      </c>
      <c r="E4" s="15">
        <v>44612</v>
      </c>
      <c r="F4" s="16">
        <v>60</v>
      </c>
      <c r="G4" s="17">
        <v>6500</v>
      </c>
      <c r="H4" s="18">
        <f>VLOOKUP('Лист1 (2)'!$B5,Лист2!$A$3:$B$6,2,)*'Лист1 (2)'!$G5*0.3/$A$25</f>
        <v>13978.021978021978</v>
      </c>
      <c r="I4" s="19">
        <f>'Лист1 (2)'!$G5*'Лист1 (2)'!$F5*0.3/$A$25</f>
        <v>4368.131868131868</v>
      </c>
    </row>
    <row r="5" spans="1:9" x14ac:dyDescent="0.3">
      <c r="A5" s="12">
        <v>3</v>
      </c>
      <c r="B5" s="13" t="s">
        <v>17</v>
      </c>
      <c r="C5" s="13" t="s">
        <v>14</v>
      </c>
      <c r="D5" s="14" t="s">
        <v>12</v>
      </c>
      <c r="E5" s="15">
        <v>44620</v>
      </c>
      <c r="F5" s="16">
        <v>50</v>
      </c>
      <c r="G5" s="17">
        <v>7950</v>
      </c>
      <c r="H5" s="18">
        <f>VLOOKUP('Лист1 (2)'!$B3,Лист2!$A$3:$B$6,2,)*'Лист1 (2)'!$G3*0.3/$A$25</f>
        <v>4120.8791208791208</v>
      </c>
      <c r="I5" s="19">
        <f>'Лист1 (2)'!$G3*'Лист1 (2)'!$F3*0.3/$A$25</f>
        <v>4120.8791208791208</v>
      </c>
    </row>
    <row r="6" spans="1:9" x14ac:dyDescent="0.3">
      <c r="A6" s="9">
        <v>4</v>
      </c>
      <c r="B6" s="10" t="s">
        <v>17</v>
      </c>
      <c r="C6" s="10" t="s">
        <v>21</v>
      </c>
      <c r="D6" s="20" t="s">
        <v>11</v>
      </c>
      <c r="E6" s="21">
        <v>44620</v>
      </c>
      <c r="F6" s="22">
        <v>50</v>
      </c>
      <c r="G6" s="23">
        <v>7950</v>
      </c>
      <c r="H6" s="24">
        <f>VLOOKUP('Лист1 (2)'!$B4,Лист2!$A$3:$B$6,2,)*'Лист1 (2)'!$G4*0.3/$A$25</f>
        <v>4285.7142857142853</v>
      </c>
      <c r="I6" s="25">
        <f>'Лист1 (2)'!$G4*'Лист1 (2)'!$F4*0.3/$A$25</f>
        <v>4285.7142857142853</v>
      </c>
    </row>
    <row r="7" spans="1:9" x14ac:dyDescent="0.3">
      <c r="A7" s="12">
        <v>5</v>
      </c>
      <c r="B7" s="13" t="s">
        <v>20</v>
      </c>
      <c r="C7" s="13" t="s">
        <v>22</v>
      </c>
      <c r="D7" s="27" t="s">
        <v>10</v>
      </c>
      <c r="E7" s="15">
        <v>44620</v>
      </c>
      <c r="F7" s="16">
        <v>660</v>
      </c>
      <c r="G7" s="17">
        <v>2500</v>
      </c>
      <c r="H7" s="18">
        <f>VLOOKUP('Лист1 (2)'!$B9,Лист2!$A$3:$B$6,2,)*'Лист1 (2)'!$G9*0.3/$A$25</f>
        <v>4368.131868131868</v>
      </c>
      <c r="I7" s="19">
        <f>'Лист1 (2)'!$G9*'Лист1 (2)'!$F9*0.3/$A$25</f>
        <v>4368.131868131868</v>
      </c>
    </row>
    <row r="8" spans="1:9" x14ac:dyDescent="0.3">
      <c r="A8" s="9">
        <v>7</v>
      </c>
      <c r="B8" s="10" t="s">
        <v>18</v>
      </c>
      <c r="C8" s="26" t="s">
        <v>24</v>
      </c>
      <c r="D8" s="20" t="s">
        <v>12</v>
      </c>
      <c r="E8" s="21">
        <v>44644</v>
      </c>
      <c r="F8" s="22">
        <v>50</v>
      </c>
      <c r="G8" s="23">
        <v>6500</v>
      </c>
      <c r="H8" s="24">
        <f>VLOOKUP('Лист1 (2)'!$B6,Лист2!$A$3:$B$6,2,)*'Лист1 (2)'!$G6*0.3/$A$25</f>
        <v>13978.021978021978</v>
      </c>
      <c r="I8" s="25">
        <f>'Лист1 (2)'!$G6*'Лист1 (2)'!$F6*0.3/$A$25</f>
        <v>4368.131868131868</v>
      </c>
    </row>
    <row r="9" spans="1:9" x14ac:dyDescent="0.3">
      <c r="A9" s="9">
        <v>6</v>
      </c>
      <c r="B9" s="10" t="s">
        <v>19</v>
      </c>
      <c r="C9" s="10" t="s">
        <v>23</v>
      </c>
      <c r="D9" s="20" t="s">
        <v>11</v>
      </c>
      <c r="E9" s="21">
        <v>44644</v>
      </c>
      <c r="F9" s="22">
        <v>50</v>
      </c>
      <c r="G9" s="23">
        <v>7950</v>
      </c>
      <c r="H9" s="24">
        <f>VLOOKUP('Лист1 (2)'!$B12,Лист2!$A$3:$B$6,2,)*'Лист1 (2)'!$G12*0.3/$A$25</f>
        <v>4285.7142857142853</v>
      </c>
      <c r="I9" s="25">
        <f>'Лист1 (2)'!$G12*'Лист1 (2)'!$F12*0.3/$A$25</f>
        <v>3571.4285714285716</v>
      </c>
    </row>
    <row r="10" spans="1:9" x14ac:dyDescent="0.3">
      <c r="A10" s="12">
        <v>8</v>
      </c>
      <c r="B10" s="13" t="s">
        <v>18</v>
      </c>
      <c r="C10" s="13">
        <v>15476</v>
      </c>
      <c r="D10" s="27" t="s">
        <v>12</v>
      </c>
      <c r="E10" s="15">
        <v>44660</v>
      </c>
      <c r="F10" s="16">
        <v>50</v>
      </c>
      <c r="G10" s="17">
        <v>6500</v>
      </c>
      <c r="H10" s="18">
        <f>VLOOKUP('Лист1 (2)'!$B7,Лист2!$A$3:$B$6,2,)*'Лист1 (2)'!$G7*0.3/$A$25</f>
        <v>18131.86813186813</v>
      </c>
      <c r="I10" s="19">
        <f>'Лист1 (2)'!$G7*'Лист1 (2)'!$F7*0.3/$A$25</f>
        <v>18131.86813186813</v>
      </c>
    </row>
    <row r="11" spans="1:9" x14ac:dyDescent="0.3">
      <c r="A11" s="9">
        <v>9</v>
      </c>
      <c r="B11" s="10" t="s">
        <v>20</v>
      </c>
      <c r="C11" s="10" t="s">
        <v>25</v>
      </c>
      <c r="D11" s="20" t="s">
        <v>10</v>
      </c>
      <c r="E11" s="21">
        <v>44662</v>
      </c>
      <c r="F11" s="22">
        <v>250</v>
      </c>
      <c r="G11" s="23">
        <v>2500</v>
      </c>
      <c r="H11" s="24">
        <f>VLOOKUP('Лист1 (2)'!$B10,Лист2!$A$3:$B$6,2,)*'Лист1 (2)'!$G10*0.3/$A$25</f>
        <v>4285.7142857142853</v>
      </c>
      <c r="I11" s="25">
        <f>'Лист1 (2)'!$G10*'Лист1 (2)'!$F10*0.3/$A$25</f>
        <v>3571.4285714285716</v>
      </c>
    </row>
    <row r="12" spans="1:9" x14ac:dyDescent="0.3">
      <c r="A12" s="31">
        <v>10</v>
      </c>
      <c r="B12" s="49" t="s">
        <v>18</v>
      </c>
      <c r="C12" s="32" t="s">
        <v>26</v>
      </c>
      <c r="D12" s="4" t="s">
        <v>11</v>
      </c>
      <c r="E12" s="33">
        <v>44676</v>
      </c>
      <c r="F12" s="34">
        <v>50</v>
      </c>
      <c r="G12" s="35">
        <v>6500</v>
      </c>
      <c r="H12" s="36">
        <f>VLOOKUP('Лист1 (2)'!$B8,Лист2!$A$3:$B$6,2,)*'Лист1 (2)'!$G8*0.3/$A$25</f>
        <v>4285.7142857142853</v>
      </c>
      <c r="I12" s="37">
        <f>'Лист1 (2)'!$G8*'Лист1 (2)'!$F8*0.3/$A$25</f>
        <v>3571.4285714285716</v>
      </c>
    </row>
    <row r="13" spans="1:9" x14ac:dyDescent="0.3">
      <c r="A13" s="2"/>
    </row>
    <row r="24" spans="1:1" x14ac:dyDescent="0.3">
      <c r="A24" s="3" t="s">
        <v>9</v>
      </c>
    </row>
    <row r="25" spans="1:1" x14ac:dyDescent="0.3">
      <c r="A25">
        <v>27.3</v>
      </c>
    </row>
  </sheetData>
  <autoFilter ref="A1:I12" xr:uid="{8329D174-3D3B-48FA-9233-44CF89F00C1A}">
    <sortState ref="A2:I12">
      <sortCondition ref="E1:E12"/>
    </sortState>
  </autoFilter>
  <dataValidations count="3"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3:C4 C5:C8 C9:C10 C11:C12" xr:uid="{33654687-4320-4113-AE56-C51D70C5EA4D}">
      <formula1>1</formula1>
      <formula2>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3:E4 E5:E8 E9:E10 E11:E12" xr:uid="{6B5769E8-E61A-4816-A629-D16680756FCE}">
      <formula1>TODAY()</formula1>
    </dataValidation>
    <dataValidation type="whole" allowBlank="1" showInputMessage="1" showErrorMessage="1" sqref="C15" xr:uid="{45D46584-04ED-4761-BF8D-6C6407A8348F}">
      <formula1>0</formula1>
      <formula2>C15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CF45DCF3-2B60-46A6-951C-D218D2533524}">
          <x14:formula1>
            <xm:f>0</xm:f>
          </x14:formula1>
          <x14:formula2>
            <xm:f>VLOOKUP($B$12,Лист2!$A$3:$B$6,2,)</xm:f>
          </x14:formula2>
          <xm:sqref>F12</xm:sqref>
        </x14:dataValidation>
        <x14:dataValidation type="whole" allowBlank="1" showInputMessage="1" showErrorMessage="1" errorTitle="Не верное количество" error="Количество мест меньше чем значение" xr:uid="{4A257C24-C635-484F-9D7E-F09B7E9669B7}">
          <x14:formula1>
            <xm:f>0</xm:f>
          </x14:formula1>
          <x14:formula2>
            <xm:f>VLOOKUP($B$11,Лист2!$A$3:$B$6,2,)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81E4C56B-0EA7-4B6A-B694-C7489E8D70A4}">
          <x14:formula1>
            <xm:f>0</xm:f>
          </x14:formula1>
          <x14:formula2>
            <xm:f>VLOOKUP($B$10,Лист2!$A$3:$B$6,2,)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C8B17DEC-CCF4-4A27-844F-302F59F60299}">
          <x14:formula1>
            <xm:f>0</xm:f>
          </x14:formula1>
          <x14:formula2>
            <xm:f>VLOOKUP($B$9,Лист2!$A$3:$B$6,2,)</xm:f>
          </x14:formula2>
          <xm:sqref>F9</xm:sqref>
        </x14:dataValidation>
        <x14:dataValidation type="whole" allowBlank="1" showInputMessage="1" showErrorMessage="1" errorTitle="Не верное количество" error="Количество мест меньше чем значение" xr:uid="{B1427212-504A-4FB7-AE7E-4C927A875227}">
          <x14:formula1>
            <xm:f>0</xm:f>
          </x14:formula1>
          <x14:formula2>
            <xm:f>VLOOKUP($B$8,Лист2!$A$3:$B$6,2,)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A5BFB321-C993-4CB1-ACEF-E5D8CF62A5C1}">
          <x14:formula1>
            <xm:f>0</xm:f>
          </x14:formula1>
          <x14:formula2>
            <xm:f>VLOOKUP($B$7,Лист2!$A$3:$B$6,2,)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95139B5F-EFA4-454B-B7E8-12E13DE17264}">
          <x14:formula1>
            <xm:f>0</xm:f>
          </x14:formula1>
          <x14:formula2>
            <xm:f>VLOOKUP($B$6,Лист2!$A$3:$B$6,2,)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5285EA14-2C89-4498-9C8A-897A9FD282AF}">
          <x14:formula1>
            <xm:f>0</xm:f>
          </x14:formula1>
          <x14:formula2>
            <xm:f>VLOOKUP($B$5,Лист2!$A$3:$B$6,2,)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628F0FB3-41E7-4CAC-9DBD-B9246406AF2B}">
          <x14:formula1>
            <xm:f>0</xm:f>
          </x14:formula1>
          <x14:formula2>
            <xm:f>VLOOKUP($B$4,Лист2!$A$3:$B$6,2,)</xm:f>
          </x14:formula2>
          <xm:sqref>F4</xm:sqref>
        </x14:dataValidation>
        <x14:dataValidation type="whole" allowBlank="1" showInputMessage="1" showErrorMessage="1" errorTitle="Не верное количество" error="Количество мест меньше чем значение" xr:uid="{41F67397-F33B-4AC7-8C82-69CF8B2E0D9D}">
          <x14:formula1>
            <xm:f>0</xm:f>
          </x14:formula1>
          <x14:formula2>
            <xm:f>VLOOKUP($B$3,Лист2!$A$3:$B$6,2,)</xm:f>
          </x14:formula2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8"/>
  <sheetViews>
    <sheetView workbookViewId="0">
      <selection activeCell="A5" sqref="A5"/>
    </sheetView>
  </sheetViews>
  <sheetFormatPr defaultRowHeight="14.4" x14ac:dyDescent="0.3"/>
  <cols>
    <col min="1" max="1" width="29.44140625" customWidth="1"/>
    <col min="2" max="2" width="32.5546875" customWidth="1"/>
    <col min="3" max="3" width="30.5546875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2">
        <v>1</v>
      </c>
      <c r="B2" s="2">
        <v>2</v>
      </c>
      <c r="C2" s="2">
        <v>3</v>
      </c>
    </row>
    <row r="3" spans="1:3" x14ac:dyDescent="0.3">
      <c r="A3" s="2" t="s">
        <v>17</v>
      </c>
      <c r="B3" s="2">
        <v>160</v>
      </c>
      <c r="C3" s="2">
        <v>3467</v>
      </c>
    </row>
    <row r="4" spans="1:3" x14ac:dyDescent="0.3">
      <c r="A4" s="2" t="s">
        <v>18</v>
      </c>
      <c r="B4" s="2">
        <v>60</v>
      </c>
      <c r="C4" s="2">
        <v>600</v>
      </c>
    </row>
    <row r="5" spans="1:3" x14ac:dyDescent="0.3">
      <c r="A5" s="2" t="s">
        <v>19</v>
      </c>
      <c r="B5" s="2">
        <v>50</v>
      </c>
      <c r="C5" s="2">
        <v>1093</v>
      </c>
    </row>
    <row r="6" spans="1:3" x14ac:dyDescent="0.3">
      <c r="A6" s="2" t="s">
        <v>20</v>
      </c>
      <c r="B6" s="2">
        <v>660</v>
      </c>
      <c r="C6" s="2">
        <v>19333</v>
      </c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4FA-88CD-4DB5-B883-54CA3A1A46FE}">
  <dimension ref="A3:AB6"/>
  <sheetViews>
    <sheetView workbookViewId="0">
      <selection activeCell="A3" sqref="A3"/>
    </sheetView>
  </sheetViews>
  <sheetFormatPr defaultRowHeight="14.4" x14ac:dyDescent="0.3"/>
  <cols>
    <col min="1" max="1" width="36.88671875" bestFit="1" customWidth="1"/>
    <col min="2" max="2" width="20.33203125" bestFit="1" customWidth="1"/>
    <col min="3" max="3" width="6.33203125" bestFit="1" customWidth="1"/>
    <col min="4" max="4" width="13" bestFit="1" customWidth="1"/>
    <col min="5" max="5" width="12" bestFit="1" customWidth="1"/>
    <col min="6" max="6" width="15.44140625" bestFit="1" customWidth="1"/>
    <col min="7" max="7" width="17.44140625" bestFit="1" customWidth="1"/>
    <col min="8" max="8" width="19.88671875" bestFit="1" customWidth="1"/>
    <col min="9" max="12" width="12" bestFit="1" customWidth="1"/>
    <col min="13" max="13" width="11.109375" bestFit="1" customWidth="1"/>
    <col min="14" max="14" width="13.109375" bestFit="1" customWidth="1"/>
    <col min="15" max="15" width="15.5546875" bestFit="1" customWidth="1"/>
    <col min="16" max="16" width="12.21875" bestFit="1" customWidth="1"/>
    <col min="17" max="17" width="12" bestFit="1" customWidth="1"/>
    <col min="18" max="18" width="14.6640625" bestFit="1" customWidth="1"/>
    <col min="19" max="19" width="16.6640625" bestFit="1" customWidth="1"/>
    <col min="20" max="20" width="19.109375" bestFit="1" customWidth="1"/>
    <col min="21" max="21" width="14.33203125" bestFit="1" customWidth="1"/>
    <col min="22" max="22" width="12" bestFit="1" customWidth="1"/>
    <col min="23" max="23" width="16.77734375" bestFit="1" customWidth="1"/>
    <col min="24" max="24" width="18.77734375" bestFit="1" customWidth="1"/>
    <col min="25" max="25" width="21.33203125" bestFit="1" customWidth="1"/>
    <col min="26" max="26" width="13.33203125" bestFit="1" customWidth="1"/>
    <col min="27" max="27" width="15.77734375" bestFit="1" customWidth="1"/>
    <col min="28" max="28" width="12" bestFit="1" customWidth="1"/>
  </cols>
  <sheetData>
    <row r="3" spans="1:28" x14ac:dyDescent="0.3">
      <c r="B3" s="48" t="s">
        <v>35</v>
      </c>
    </row>
    <row r="4" spans="1:28" x14ac:dyDescent="0.3">
      <c r="B4">
        <v>2</v>
      </c>
      <c r="C4" t="s">
        <v>27</v>
      </c>
      <c r="D4" t="s">
        <v>17</v>
      </c>
      <c r="F4" t="s">
        <v>29</v>
      </c>
      <c r="G4" t="s">
        <v>29</v>
      </c>
      <c r="H4" t="s">
        <v>36</v>
      </c>
      <c r="I4" t="s">
        <v>18</v>
      </c>
      <c r="M4" t="s">
        <v>30</v>
      </c>
      <c r="N4" t="s">
        <v>30</v>
      </c>
      <c r="O4" t="s">
        <v>37</v>
      </c>
      <c r="P4" t="s">
        <v>20</v>
      </c>
      <c r="R4" t="s">
        <v>31</v>
      </c>
      <c r="S4" t="s">
        <v>31</v>
      </c>
      <c r="T4" t="s">
        <v>38</v>
      </c>
      <c r="U4" t="s">
        <v>19</v>
      </c>
      <c r="W4" t="s">
        <v>32</v>
      </c>
      <c r="X4" t="s">
        <v>32</v>
      </c>
      <c r="Y4" t="s">
        <v>39</v>
      </c>
      <c r="Z4" t="s">
        <v>28</v>
      </c>
      <c r="AA4" t="s">
        <v>40</v>
      </c>
      <c r="AB4" t="s">
        <v>28</v>
      </c>
    </row>
    <row r="5" spans="1:28" x14ac:dyDescent="0.3">
      <c r="B5">
        <v>3</v>
      </c>
      <c r="D5" t="s">
        <v>14</v>
      </c>
      <c r="E5" t="s">
        <v>21</v>
      </c>
      <c r="G5" t="s">
        <v>34</v>
      </c>
      <c r="I5">
        <v>15476</v>
      </c>
      <c r="J5" t="s">
        <v>13</v>
      </c>
      <c r="K5" t="s">
        <v>26</v>
      </c>
      <c r="L5" t="s">
        <v>24</v>
      </c>
      <c r="N5" t="s">
        <v>34</v>
      </c>
      <c r="P5" t="s">
        <v>25</v>
      </c>
      <c r="Q5" t="s">
        <v>22</v>
      </c>
      <c r="S5" t="s">
        <v>34</v>
      </c>
      <c r="U5">
        <v>11111</v>
      </c>
      <c r="V5" t="s">
        <v>23</v>
      </c>
      <c r="X5" t="s">
        <v>34</v>
      </c>
      <c r="Z5" t="s">
        <v>34</v>
      </c>
    </row>
    <row r="6" spans="1:28" x14ac:dyDescent="0.3">
      <c r="A6" t="s">
        <v>33</v>
      </c>
      <c r="B6" s="47">
        <v>9</v>
      </c>
      <c r="C6" s="47">
        <v>9</v>
      </c>
      <c r="D6" s="47">
        <v>4368.131868131868</v>
      </c>
      <c r="E6" s="47">
        <v>4368.131868131868</v>
      </c>
      <c r="F6" s="47">
        <v>8736.2637362637361</v>
      </c>
      <c r="G6" s="47">
        <v>8736.2637362637361</v>
      </c>
      <c r="H6" s="47">
        <v>8736.2637362637361</v>
      </c>
      <c r="I6" s="47">
        <v>3571.4285714285716</v>
      </c>
      <c r="J6" s="47">
        <v>4285.7142857142853</v>
      </c>
      <c r="K6" s="47">
        <v>3571.4285714285716</v>
      </c>
      <c r="L6" s="47">
        <v>3571.4285714285716</v>
      </c>
      <c r="M6" s="47">
        <v>15000</v>
      </c>
      <c r="N6" s="47">
        <v>15000</v>
      </c>
      <c r="O6" s="47">
        <v>15000</v>
      </c>
      <c r="P6" s="47">
        <v>6868.131868131868</v>
      </c>
      <c r="Q6" s="47">
        <v>18131.86813186813</v>
      </c>
      <c r="R6" s="47">
        <v>25000</v>
      </c>
      <c r="S6" s="47">
        <v>25000</v>
      </c>
      <c r="T6" s="47">
        <v>25000</v>
      </c>
      <c r="U6" s="47">
        <v>4120.8791208791208</v>
      </c>
      <c r="V6" s="47">
        <v>4368.131868131868</v>
      </c>
      <c r="W6" s="47">
        <v>8489.0109890109889</v>
      </c>
      <c r="X6" s="47">
        <v>8489.0109890109889</v>
      </c>
      <c r="Y6" s="47">
        <v>8489.0109890109889</v>
      </c>
      <c r="Z6" s="47">
        <v>57234.274725274721</v>
      </c>
      <c r="AA6" s="47">
        <v>57234.274725274721</v>
      </c>
      <c r="AB6" s="47">
        <v>171693.82417582418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qmerkyr</cp:lastModifiedBy>
  <dcterms:created xsi:type="dcterms:W3CDTF">2022-02-07T14:41:24Z</dcterms:created>
  <dcterms:modified xsi:type="dcterms:W3CDTF">2022-02-20T19:13:13Z</dcterms:modified>
</cp:coreProperties>
</file>