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7C3C591E-4ED4-4359-BB33-428E1D0559AC}" xr6:coauthVersionLast="45" xr6:coauthVersionMax="45" xr10:uidLastSave="{00000000-0000-0000-0000-000000000000}"/>
  <bookViews>
    <workbookView xWindow="-120" yWindow="-120" windowWidth="29040" windowHeight="15840" xr2:uid="{E559155D-9198-479D-B098-A705296734F1}"/>
  </bookViews>
  <sheets>
    <sheet name="8-9" sheetId="1" r:id="rId1"/>
    <sheet name="10-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9" i="1" l="1"/>
  <c r="M20" i="1"/>
  <c r="M19" i="1"/>
  <c r="K22" i="1"/>
  <c r="K21" i="1"/>
  <c r="K53" i="1"/>
  <c r="K52" i="1"/>
  <c r="I52" i="1"/>
  <c r="I53" i="1" s="1"/>
  <c r="I54" i="1" s="1"/>
  <c r="H4" i="2"/>
  <c r="H3" i="2"/>
  <c r="E7" i="2"/>
  <c r="D10" i="2"/>
  <c r="D9" i="2"/>
  <c r="E21" i="1"/>
  <c r="E4" i="2"/>
  <c r="H2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I40" i="2"/>
  <c r="I41" i="2"/>
  <c r="I42" i="2"/>
  <c r="I43" i="2"/>
  <c r="I44" i="2"/>
  <c r="I4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6" i="2"/>
  <c r="E5" i="2"/>
  <c r="G27" i="2"/>
  <c r="G29" i="2"/>
  <c r="G35" i="2"/>
  <c r="G36" i="2"/>
  <c r="G37" i="2"/>
  <c r="G38" i="2"/>
  <c r="G41" i="2"/>
  <c r="G26" i="2"/>
  <c r="F45" i="2"/>
  <c r="G45" i="2" s="1"/>
  <c r="F44" i="2"/>
  <c r="G44" i="2" s="1"/>
  <c r="F43" i="2"/>
  <c r="G43" i="2" s="1"/>
  <c r="F42" i="2"/>
  <c r="G42" i="2" s="1"/>
  <c r="F41" i="2"/>
  <c r="F40" i="2"/>
  <c r="G40" i="2" s="1"/>
  <c r="F39" i="2"/>
  <c r="G39" i="2" s="1"/>
  <c r="F38" i="2"/>
  <c r="F37" i="2"/>
  <c r="F36" i="2"/>
  <c r="F35" i="2"/>
  <c r="F34" i="2"/>
  <c r="G34" i="2" s="1"/>
  <c r="F33" i="2"/>
  <c r="G33" i="2" s="1"/>
  <c r="F32" i="2"/>
  <c r="G32" i="2" s="1"/>
  <c r="F31" i="2"/>
  <c r="G31" i="2" s="1"/>
  <c r="F30" i="2"/>
  <c r="G30" i="2" s="1"/>
  <c r="F29" i="2"/>
  <c r="F28" i="2"/>
  <c r="G28" i="2" s="1"/>
  <c r="F27" i="2"/>
  <c r="F26" i="2"/>
  <c r="E3" i="2"/>
  <c r="B41" i="2" s="1"/>
  <c r="C41" i="2" s="1"/>
  <c r="C35" i="2"/>
  <c r="C36" i="2"/>
  <c r="C38" i="2"/>
  <c r="C43" i="2"/>
  <c r="C26" i="2"/>
  <c r="B45" i="2"/>
  <c r="C45" i="2" s="1"/>
  <c r="B44" i="2"/>
  <c r="C44" i="2" s="1"/>
  <c r="B43" i="2"/>
  <c r="B42" i="2"/>
  <c r="C42" i="2" s="1"/>
  <c r="B40" i="2"/>
  <c r="C40" i="2" s="1"/>
  <c r="B39" i="2"/>
  <c r="C39" i="2" s="1"/>
  <c r="B38" i="2"/>
  <c r="B37" i="2"/>
  <c r="C37" i="2" s="1"/>
  <c r="B36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8" i="2"/>
  <c r="C28" i="2" s="1"/>
  <c r="B27" i="2"/>
  <c r="C27" i="2" s="1"/>
  <c r="B26" i="2"/>
  <c r="G46" i="2" l="1"/>
  <c r="E6" i="2" s="1"/>
  <c r="B29" i="2"/>
  <c r="C29" i="2" s="1"/>
  <c r="C46" i="2" s="1"/>
  <c r="AE82" i="1"/>
  <c r="AJ78" i="1"/>
  <c r="AJ72" i="1"/>
  <c r="AK75" i="1"/>
  <c r="AJ75" i="1"/>
  <c r="AE80" i="1"/>
  <c r="AH75" i="1"/>
  <c r="AG75" i="1"/>
  <c r="AE78" i="1"/>
  <c r="AE75" i="1"/>
  <c r="AE74" i="1"/>
  <c r="AE72" i="1"/>
  <c r="AE73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T62" i="1"/>
  <c r="AG48" i="1"/>
  <c r="AF48" i="1"/>
  <c r="T60" i="1"/>
  <c r="AG46" i="1"/>
  <c r="AF46" i="1"/>
  <c r="AC5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4" i="1"/>
  <c r="M15" i="1" l="1"/>
  <c r="H20" i="1"/>
  <c r="H19" i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0" i="1"/>
  <c r="E19" i="1"/>
  <c r="B32" i="1" s="1"/>
  <c r="C32" i="1" s="1"/>
  <c r="B35" i="1" l="1"/>
  <c r="C35" i="1" s="1"/>
  <c r="B36" i="1"/>
  <c r="C36" i="1" s="1"/>
  <c r="B38" i="1"/>
  <c r="C38" i="1" s="1"/>
  <c r="B40" i="1"/>
  <c r="C40" i="1" s="1"/>
  <c r="B27" i="1"/>
  <c r="C27" i="1" s="1"/>
  <c r="B42" i="1"/>
  <c r="C42" i="1" s="1"/>
  <c r="B34" i="1"/>
  <c r="C34" i="1" s="1"/>
  <c r="B39" i="1"/>
  <c r="C39" i="1" s="1"/>
  <c r="B26" i="1"/>
  <c r="C26" i="1" s="1"/>
  <c r="B41" i="1"/>
  <c r="C41" i="1" s="1"/>
  <c r="B37" i="1"/>
  <c r="C37" i="1" s="1"/>
  <c r="B28" i="1"/>
  <c r="C28" i="1" s="1"/>
  <c r="B33" i="1"/>
  <c r="C33" i="1" s="1"/>
  <c r="B29" i="1"/>
  <c r="C29" i="1" s="1"/>
  <c r="B43" i="1"/>
  <c r="C43" i="1" s="1"/>
  <c r="B30" i="1"/>
  <c r="C30" i="1" s="1"/>
  <c r="B44" i="1"/>
  <c r="C44" i="1" s="1"/>
  <c r="B31" i="1"/>
  <c r="C31" i="1" s="1"/>
  <c r="B45" i="1"/>
  <c r="C45" i="1" s="1"/>
  <c r="C46" i="1" l="1"/>
</calcChain>
</file>

<file path=xl/sharedStrings.xml><?xml version="1.0" encoding="utf-8"?>
<sst xmlns="http://schemas.openxmlformats.org/spreadsheetml/2006/main" count="74" uniqueCount="49">
  <si>
    <t>x</t>
  </si>
  <si>
    <t>y</t>
  </si>
  <si>
    <r>
      <t>x</t>
    </r>
    <r>
      <rPr>
        <sz val="11"/>
        <color theme="1"/>
        <rFont val="Calibri"/>
        <family val="2"/>
        <charset val="204"/>
      </rPr>
      <t>¯</t>
    </r>
  </si>
  <si>
    <t>N=</t>
  </si>
  <si>
    <t>y¯</t>
  </si>
  <si>
    <t>x¯y¯</t>
  </si>
  <si>
    <t>Sx^</t>
  </si>
  <si>
    <t>x-x¯</t>
  </si>
  <si>
    <t>(x-x¯)^2</t>
  </si>
  <si>
    <t>Сумма</t>
  </si>
  <si>
    <t>y-y¯</t>
  </si>
  <si>
    <t>(y-y¯)^2</t>
  </si>
  <si>
    <t>Sy^</t>
  </si>
  <si>
    <t>r^</t>
  </si>
  <si>
    <t>t</t>
  </si>
  <si>
    <t>t1-a/2,v</t>
  </si>
  <si>
    <t>rн</t>
  </si>
  <si>
    <t>rв</t>
  </si>
  <si>
    <t>Упарядковані x</t>
  </si>
  <si>
    <t>№</t>
  </si>
  <si>
    <t>Ранг</t>
  </si>
  <si>
    <t>Упарядковані у</t>
  </si>
  <si>
    <t>Масив рангів</t>
  </si>
  <si>
    <t>rx</t>
  </si>
  <si>
    <t>ry</t>
  </si>
  <si>
    <t>Упарядкований масив за rx</t>
  </si>
  <si>
    <t>rx-ry</t>
  </si>
  <si>
    <t>(rx-ry)^2</t>
  </si>
  <si>
    <t>В'язок немає</t>
  </si>
  <si>
    <t>τ^с</t>
  </si>
  <si>
    <t>Коефіцієнт рангової кореляції Спірмена</t>
  </si>
  <si>
    <t>t=</t>
  </si>
  <si>
    <t>|t| = 15,3609</t>
  </si>
  <si>
    <t>15,3609&gt;2,10</t>
  </si>
  <si>
    <t>Між показниками існує монотонний зв'язок, при цьому від'ємний</t>
  </si>
  <si>
    <t>v</t>
  </si>
  <si>
    <t>τ^k</t>
  </si>
  <si>
    <t>u</t>
  </si>
  <si>
    <t>|u|= 5,352331</t>
  </si>
  <si>
    <t>5,35&gt;1,96</t>
  </si>
  <si>
    <t>коефіцієнт  кореляції Кендалла відмінний від нуля і між показниками x та y існує  монотонний  зв’язок,  причому  цей  зв’язок  від'ємний</t>
  </si>
  <si>
    <t>x¯=</t>
  </si>
  <si>
    <t>y¯=</t>
  </si>
  <si>
    <t>Sx^=</t>
  </si>
  <si>
    <t>Sy^=</t>
  </si>
  <si>
    <t>r^=</t>
  </si>
  <si>
    <t>x¯y¯=</t>
  </si>
  <si>
    <t>b^=</t>
  </si>
  <si>
    <t>a^=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</si>
</sst>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2" fontId="0" fillId="2" borderId="0" xfId="0" applyNumberFormat="1" applyFill="1"/>
    <xf numFmtId="171" fontId="0" fillId="4" borderId="0" xfId="0" applyNumberFormat="1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'8-9'!$A$3:$A$22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3.1</c:v>
                </c:pt>
                <c:pt idx="4">
                  <c:v>4.5999999999999996</c:v>
                </c:pt>
                <c:pt idx="5">
                  <c:v>6</c:v>
                </c:pt>
                <c:pt idx="6">
                  <c:v>6.8</c:v>
                </c:pt>
                <c:pt idx="7">
                  <c:v>8.1999999999999993</c:v>
                </c:pt>
                <c:pt idx="8">
                  <c:v>8.9</c:v>
                </c:pt>
                <c:pt idx="9">
                  <c:v>9.5</c:v>
                </c:pt>
                <c:pt idx="10">
                  <c:v>11.1</c:v>
                </c:pt>
                <c:pt idx="11">
                  <c:v>12.3</c:v>
                </c:pt>
                <c:pt idx="12">
                  <c:v>13.2</c:v>
                </c:pt>
                <c:pt idx="13">
                  <c:v>14</c:v>
                </c:pt>
                <c:pt idx="14">
                  <c:v>15.5</c:v>
                </c:pt>
                <c:pt idx="15">
                  <c:v>16.100000000000001</c:v>
                </c:pt>
                <c:pt idx="16">
                  <c:v>16.7</c:v>
                </c:pt>
                <c:pt idx="17">
                  <c:v>18</c:v>
                </c:pt>
                <c:pt idx="18">
                  <c:v>19.2</c:v>
                </c:pt>
                <c:pt idx="19">
                  <c:v>20.5</c:v>
                </c:pt>
              </c:numCache>
            </c:numRef>
          </c:xVal>
          <c:yVal>
            <c:numRef>
              <c:f>'8-9'!$B$3:$B$22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64</c:v>
                </c:pt>
                <c:pt idx="2">
                  <c:v>61.3</c:v>
                </c:pt>
                <c:pt idx="3">
                  <c:v>68.400000000000006</c:v>
                </c:pt>
                <c:pt idx="4">
                  <c:v>52.8</c:v>
                </c:pt>
                <c:pt idx="5">
                  <c:v>52.1</c:v>
                </c:pt>
                <c:pt idx="6">
                  <c:v>51.5</c:v>
                </c:pt>
                <c:pt idx="7">
                  <c:v>53.4</c:v>
                </c:pt>
                <c:pt idx="8">
                  <c:v>40.4</c:v>
                </c:pt>
                <c:pt idx="9">
                  <c:v>40.700000000000003</c:v>
                </c:pt>
                <c:pt idx="10">
                  <c:v>36.4</c:v>
                </c:pt>
                <c:pt idx="11">
                  <c:v>35.9</c:v>
                </c:pt>
                <c:pt idx="12">
                  <c:v>43.5</c:v>
                </c:pt>
                <c:pt idx="13">
                  <c:v>29.3</c:v>
                </c:pt>
                <c:pt idx="14">
                  <c:v>23.1</c:v>
                </c:pt>
                <c:pt idx="15">
                  <c:v>23.2</c:v>
                </c:pt>
                <c:pt idx="16">
                  <c:v>22.4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40A2-B0F1-2A78EA1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1056"/>
        <c:axId val="560050912"/>
      </c:scatterChart>
      <c:valAx>
        <c:axId val="261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50912"/>
        <c:crosses val="autoZero"/>
        <c:crossBetween val="midCat"/>
      </c:valAx>
      <c:valAx>
        <c:axId val="56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0B9E9C-B577-4089-AA1E-3710200D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1073-2B09-49F5-9FFA-5F7D6155F182}">
  <dimension ref="A2:AR86"/>
  <sheetViews>
    <sheetView tabSelected="1" workbookViewId="0">
      <selection activeCell="K22" sqref="K22"/>
    </sheetView>
  </sheetViews>
  <sheetFormatPr defaultRowHeight="15" x14ac:dyDescent="0.25"/>
  <cols>
    <col min="8" max="8" width="11.5703125" bestFit="1" customWidth="1"/>
    <col min="11" max="11" width="10.28515625" bestFit="1" customWidth="1"/>
    <col min="12" max="12" width="48.140625" customWidth="1"/>
    <col min="18" max="18" width="16.5703125" customWidth="1"/>
    <col min="22" max="22" width="14.5703125" customWidth="1"/>
  </cols>
  <sheetData>
    <row r="2" spans="1:24" x14ac:dyDescent="0.25">
      <c r="A2" t="s">
        <v>0</v>
      </c>
      <c r="B2" t="s">
        <v>1</v>
      </c>
      <c r="L2" t="s">
        <v>3</v>
      </c>
      <c r="M2">
        <v>20</v>
      </c>
    </row>
    <row r="3" spans="1:24" x14ac:dyDescent="0.25">
      <c r="A3" s="1">
        <v>1</v>
      </c>
      <c r="B3" s="1">
        <v>69.099999999999994</v>
      </c>
    </row>
    <row r="4" spans="1:24" x14ac:dyDescent="0.25">
      <c r="A4" s="1">
        <v>1.5</v>
      </c>
      <c r="B4" s="1">
        <v>64</v>
      </c>
      <c r="R4" t="s">
        <v>18</v>
      </c>
      <c r="S4" t="s">
        <v>19</v>
      </c>
      <c r="T4" t="s">
        <v>20</v>
      </c>
      <c r="V4" t="s">
        <v>21</v>
      </c>
      <c r="W4" t="s">
        <v>19</v>
      </c>
      <c r="X4" t="s">
        <v>20</v>
      </c>
    </row>
    <row r="5" spans="1:24" x14ac:dyDescent="0.25">
      <c r="A5" s="1">
        <v>1.7</v>
      </c>
      <c r="B5" s="1">
        <v>61.3</v>
      </c>
      <c r="R5" s="6">
        <v>1</v>
      </c>
      <c r="S5">
        <v>1</v>
      </c>
      <c r="T5">
        <v>1</v>
      </c>
      <c r="V5" s="6">
        <v>9.8000000000000007</v>
      </c>
      <c r="W5">
        <v>1</v>
      </c>
      <c r="X5">
        <v>1</v>
      </c>
    </row>
    <row r="6" spans="1:24" x14ac:dyDescent="0.25">
      <c r="A6" s="1">
        <v>3.1</v>
      </c>
      <c r="B6" s="1">
        <v>68.400000000000006</v>
      </c>
      <c r="R6" s="6">
        <v>1.5</v>
      </c>
      <c r="S6">
        <v>2</v>
      </c>
      <c r="T6">
        <v>2</v>
      </c>
      <c r="V6" s="6">
        <v>11.5</v>
      </c>
      <c r="W6">
        <v>2</v>
      </c>
      <c r="X6">
        <v>2</v>
      </c>
    </row>
    <row r="7" spans="1:24" x14ac:dyDescent="0.25">
      <c r="A7" s="1">
        <v>4.5999999999999996</v>
      </c>
      <c r="B7" s="1">
        <v>52.8</v>
      </c>
      <c r="R7" s="6">
        <v>1.7</v>
      </c>
      <c r="S7">
        <v>3</v>
      </c>
      <c r="T7">
        <v>3</v>
      </c>
      <c r="V7" s="6">
        <v>11.7</v>
      </c>
      <c r="W7">
        <v>3</v>
      </c>
      <c r="X7">
        <v>3</v>
      </c>
    </row>
    <row r="8" spans="1:24" x14ac:dyDescent="0.25">
      <c r="A8" s="1">
        <v>6</v>
      </c>
      <c r="B8" s="1">
        <v>52.1</v>
      </c>
      <c r="R8" s="6">
        <v>3.1</v>
      </c>
      <c r="S8">
        <v>4</v>
      </c>
      <c r="T8">
        <v>4</v>
      </c>
      <c r="V8" s="6">
        <v>22.4</v>
      </c>
      <c r="W8">
        <v>4</v>
      </c>
      <c r="X8">
        <v>4</v>
      </c>
    </row>
    <row r="9" spans="1:24" x14ac:dyDescent="0.25">
      <c r="A9" s="1">
        <v>6.8</v>
      </c>
      <c r="B9" s="1">
        <v>51.5</v>
      </c>
      <c r="L9" s="12"/>
      <c r="R9" s="6">
        <v>4.5999999999999996</v>
      </c>
      <c r="S9">
        <v>5</v>
      </c>
      <c r="T9">
        <v>5</v>
      </c>
      <c r="V9" s="6">
        <v>23.1</v>
      </c>
      <c r="W9">
        <v>5</v>
      </c>
      <c r="X9">
        <v>5</v>
      </c>
    </row>
    <row r="10" spans="1:24" x14ac:dyDescent="0.25">
      <c r="A10" s="1">
        <v>8.1999999999999993</v>
      </c>
      <c r="B10" s="1">
        <v>53.4</v>
      </c>
      <c r="L10" s="12"/>
      <c r="R10" s="6">
        <v>6</v>
      </c>
      <c r="S10">
        <v>6</v>
      </c>
      <c r="T10">
        <v>6</v>
      </c>
      <c r="V10" s="6">
        <v>23.2</v>
      </c>
      <c r="W10">
        <v>6</v>
      </c>
      <c r="X10">
        <v>6</v>
      </c>
    </row>
    <row r="11" spans="1:24" x14ac:dyDescent="0.25">
      <c r="A11" s="1">
        <v>8.9</v>
      </c>
      <c r="B11" s="1">
        <v>40.4</v>
      </c>
      <c r="R11" s="6">
        <v>6.8</v>
      </c>
      <c r="S11">
        <v>7</v>
      </c>
      <c r="T11">
        <v>7</v>
      </c>
      <c r="V11" s="6">
        <v>29.3</v>
      </c>
      <c r="W11">
        <v>7</v>
      </c>
      <c r="X11">
        <v>7</v>
      </c>
    </row>
    <row r="12" spans="1:24" x14ac:dyDescent="0.25">
      <c r="A12" s="1">
        <v>9.5</v>
      </c>
      <c r="B12" s="1">
        <v>40.700000000000003</v>
      </c>
      <c r="R12" s="6">
        <v>8.1999999999999993</v>
      </c>
      <c r="S12">
        <v>8</v>
      </c>
      <c r="T12">
        <v>8</v>
      </c>
      <c r="V12" s="6">
        <v>35.9</v>
      </c>
      <c r="W12">
        <v>8</v>
      </c>
      <c r="X12">
        <v>8</v>
      </c>
    </row>
    <row r="13" spans="1:24" x14ac:dyDescent="0.25">
      <c r="A13" s="1">
        <v>11.1</v>
      </c>
      <c r="B13" s="1">
        <v>36.4</v>
      </c>
      <c r="R13" s="6">
        <v>8.9</v>
      </c>
      <c r="S13">
        <v>9</v>
      </c>
      <c r="T13">
        <v>9</v>
      </c>
      <c r="V13" s="6">
        <v>36.4</v>
      </c>
      <c r="W13">
        <v>9</v>
      </c>
      <c r="X13">
        <v>9</v>
      </c>
    </row>
    <row r="14" spans="1:24" x14ac:dyDescent="0.25">
      <c r="A14" s="1">
        <v>12.3</v>
      </c>
      <c r="B14" s="1">
        <v>35.9</v>
      </c>
      <c r="R14" s="6">
        <v>9.5</v>
      </c>
      <c r="S14">
        <v>10</v>
      </c>
      <c r="T14">
        <v>10</v>
      </c>
      <c r="V14" s="6">
        <v>40.4</v>
      </c>
      <c r="W14">
        <v>10</v>
      </c>
      <c r="X14">
        <v>10</v>
      </c>
    </row>
    <row r="15" spans="1:24" x14ac:dyDescent="0.25">
      <c r="A15" s="1">
        <v>13.2</v>
      </c>
      <c r="B15" s="1">
        <v>43.5</v>
      </c>
      <c r="L15" t="s">
        <v>15</v>
      </c>
      <c r="M15">
        <f>2.1</f>
        <v>2.1</v>
      </c>
      <c r="R15" s="6">
        <v>11.1</v>
      </c>
      <c r="S15">
        <v>11</v>
      </c>
      <c r="T15">
        <v>11</v>
      </c>
      <c r="V15" s="6">
        <v>40.700000000000003</v>
      </c>
      <c r="W15">
        <v>11</v>
      </c>
      <c r="X15">
        <v>11</v>
      </c>
    </row>
    <row r="16" spans="1:24" x14ac:dyDescent="0.25">
      <c r="A16" s="1">
        <v>14</v>
      </c>
      <c r="B16" s="1">
        <v>29.3</v>
      </c>
      <c r="R16" s="6">
        <v>12.3</v>
      </c>
      <c r="S16">
        <v>12</v>
      </c>
      <c r="T16">
        <v>12</v>
      </c>
      <c r="V16" s="6">
        <v>43.5</v>
      </c>
      <c r="W16">
        <v>12</v>
      </c>
      <c r="X16">
        <v>12</v>
      </c>
    </row>
    <row r="17" spans="1:26" x14ac:dyDescent="0.25">
      <c r="A17" s="1">
        <v>15.5</v>
      </c>
      <c r="B17" s="1">
        <v>23.1</v>
      </c>
      <c r="R17" s="6">
        <v>13.2</v>
      </c>
      <c r="S17">
        <v>13</v>
      </c>
      <c r="T17">
        <v>13</v>
      </c>
      <c r="V17" s="6">
        <v>51.5</v>
      </c>
      <c r="W17">
        <v>13</v>
      </c>
      <c r="X17">
        <v>13</v>
      </c>
    </row>
    <row r="18" spans="1:26" x14ac:dyDescent="0.25">
      <c r="A18" s="1">
        <v>16.100000000000001</v>
      </c>
      <c r="B18" s="1">
        <v>23.2</v>
      </c>
      <c r="R18" s="6">
        <v>14</v>
      </c>
      <c r="S18">
        <v>14</v>
      </c>
      <c r="T18">
        <v>14</v>
      </c>
      <c r="V18" s="6">
        <v>52.1</v>
      </c>
      <c r="W18">
        <v>14</v>
      </c>
      <c r="X18">
        <v>14</v>
      </c>
    </row>
    <row r="19" spans="1:26" x14ac:dyDescent="0.25">
      <c r="A19" s="1">
        <v>16.7</v>
      </c>
      <c r="B19" s="1">
        <v>22.4</v>
      </c>
      <c r="D19" t="s">
        <v>2</v>
      </c>
      <c r="E19" s="4">
        <f>SUM(A3:A22)*1/M2</f>
        <v>10.395</v>
      </c>
      <c r="G19" t="s">
        <v>6</v>
      </c>
      <c r="H19" s="3">
        <f>SQRT(C46/M2)</f>
        <v>6.0444582056624396</v>
      </c>
      <c r="J19" t="s">
        <v>14</v>
      </c>
      <c r="K19" s="5">
        <f>M19/M20</f>
        <v>-20.893670202849798</v>
      </c>
      <c r="M19">
        <f>H21*SQRT(M2-2)</f>
        <v>-4.1577878733768987</v>
      </c>
      <c r="R19" s="6">
        <v>15.5</v>
      </c>
      <c r="S19">
        <v>15</v>
      </c>
      <c r="T19">
        <v>15</v>
      </c>
      <c r="V19" s="6">
        <v>52.8</v>
      </c>
      <c r="W19">
        <v>15</v>
      </c>
      <c r="X19">
        <v>15</v>
      </c>
    </row>
    <row r="20" spans="1:26" x14ac:dyDescent="0.25">
      <c r="A20" s="1">
        <v>18</v>
      </c>
      <c r="B20" s="1">
        <v>11.5</v>
      </c>
      <c r="D20" t="s">
        <v>4</v>
      </c>
      <c r="E20" s="4">
        <f>SUM(B3:B22)*1/M2</f>
        <v>40.024999999999999</v>
      </c>
      <c r="G20" t="s">
        <v>12</v>
      </c>
      <c r="H20">
        <f>SQRT(G46/M2)</f>
        <v>18.527084902919835</v>
      </c>
      <c r="M20">
        <f>SQRT(1-POWER(H21,2))</f>
        <v>0.1989974874213242</v>
      </c>
      <c r="R20" s="6">
        <v>16.100000000000001</v>
      </c>
      <c r="S20">
        <v>16</v>
      </c>
      <c r="T20">
        <v>16</v>
      </c>
      <c r="V20" s="6">
        <v>53.4</v>
      </c>
      <c r="W20">
        <v>16</v>
      </c>
      <c r="X20">
        <v>16</v>
      </c>
    </row>
    <row r="21" spans="1:26" x14ac:dyDescent="0.25">
      <c r="A21" s="1">
        <v>19.2</v>
      </c>
      <c r="B21" s="1">
        <v>9.8000000000000007</v>
      </c>
      <c r="D21" s="2" t="s">
        <v>5</v>
      </c>
      <c r="E21" s="5">
        <f>SUM(I26:I45)/M2</f>
        <v>307.08950000000004</v>
      </c>
      <c r="G21" t="s">
        <v>13</v>
      </c>
      <c r="H21" s="13">
        <v>-0.98</v>
      </c>
      <c r="J21" t="s">
        <v>16</v>
      </c>
      <c r="K21" s="5">
        <f>H21+I54-K53</f>
        <v>-0.9992644666428584</v>
      </c>
      <c r="R21" s="6">
        <v>16.7</v>
      </c>
      <c r="S21">
        <v>17</v>
      </c>
      <c r="T21">
        <v>17</v>
      </c>
      <c r="V21" s="6">
        <v>61.3</v>
      </c>
      <c r="W21">
        <v>17</v>
      </c>
      <c r="X21">
        <v>17</v>
      </c>
    </row>
    <row r="22" spans="1:26" x14ac:dyDescent="0.25">
      <c r="A22" s="1">
        <v>20.5</v>
      </c>
      <c r="B22" s="1">
        <v>11.7</v>
      </c>
      <c r="J22" t="s">
        <v>17</v>
      </c>
      <c r="K22" s="13">
        <f>H21+I54+K53</f>
        <v>-0.96267593335714163</v>
      </c>
      <c r="R22" s="6">
        <v>18</v>
      </c>
      <c r="S22">
        <v>18</v>
      </c>
      <c r="T22">
        <v>18</v>
      </c>
      <c r="V22" s="6">
        <v>64</v>
      </c>
      <c r="W22">
        <v>18</v>
      </c>
      <c r="X22">
        <v>18</v>
      </c>
    </row>
    <row r="23" spans="1:26" x14ac:dyDescent="0.25">
      <c r="R23" s="6">
        <v>19.2</v>
      </c>
      <c r="S23">
        <v>19</v>
      </c>
      <c r="T23">
        <v>19</v>
      </c>
      <c r="V23" s="6">
        <v>68.400000000000006</v>
      </c>
      <c r="W23">
        <v>19</v>
      </c>
      <c r="X23">
        <v>19</v>
      </c>
    </row>
    <row r="24" spans="1:26" x14ac:dyDescent="0.25">
      <c r="R24" s="6">
        <v>20.5</v>
      </c>
      <c r="S24">
        <v>20</v>
      </c>
      <c r="T24">
        <v>20</v>
      </c>
      <c r="V24" s="6">
        <v>69.099999999999994</v>
      </c>
      <c r="W24">
        <v>20</v>
      </c>
      <c r="X24">
        <v>20</v>
      </c>
    </row>
    <row r="25" spans="1:26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  <c r="I25" t="s">
        <v>5</v>
      </c>
    </row>
    <row r="26" spans="1:26" x14ac:dyDescent="0.25">
      <c r="A26" s="1">
        <v>1</v>
      </c>
      <c r="B26">
        <f>A26-E19</f>
        <v>-9.3949999999999996</v>
      </c>
      <c r="C26">
        <f>POWER(B26,2)</f>
        <v>88.266024999999999</v>
      </c>
      <c r="E26" s="1">
        <v>69.099999999999994</v>
      </c>
      <c r="F26">
        <f>E26-E20</f>
        <v>29.074999999999996</v>
      </c>
      <c r="G26">
        <f>POWER(F26,2)</f>
        <v>845.3556249999998</v>
      </c>
      <c r="I26">
        <f>A26*E26</f>
        <v>69.099999999999994</v>
      </c>
    </row>
    <row r="27" spans="1:26" x14ac:dyDescent="0.25">
      <c r="A27" s="1">
        <v>1.5</v>
      </c>
      <c r="B27">
        <f>A27-E19</f>
        <v>-8.8949999999999996</v>
      </c>
      <c r="C27">
        <f t="shared" ref="C27:C45" si="0">POWER(B27,2)</f>
        <v>79.121024999999989</v>
      </c>
      <c r="E27" s="1">
        <v>64</v>
      </c>
      <c r="F27">
        <f>E27-E20</f>
        <v>23.975000000000001</v>
      </c>
      <c r="G27">
        <f t="shared" ref="G27:G45" si="1">POWER(F27,2)</f>
        <v>574.80062500000008</v>
      </c>
      <c r="I27">
        <f t="shared" ref="I27:I45" si="2">A27*E27</f>
        <v>96</v>
      </c>
      <c r="V27" s="8" t="s">
        <v>28</v>
      </c>
    </row>
    <row r="28" spans="1:26" x14ac:dyDescent="0.25">
      <c r="A28" s="1">
        <v>1.7</v>
      </c>
      <c r="B28">
        <f>A28-E19</f>
        <v>-8.6950000000000003</v>
      </c>
      <c r="C28">
        <f t="shared" si="0"/>
        <v>75.603025000000002</v>
      </c>
      <c r="E28" s="1">
        <v>61.3</v>
      </c>
      <c r="F28">
        <f>E28-E20</f>
        <v>21.274999999999999</v>
      </c>
      <c r="G28">
        <f t="shared" si="1"/>
        <v>452.62562499999996</v>
      </c>
      <c r="I28">
        <f t="shared" si="2"/>
        <v>104.21</v>
      </c>
      <c r="R28" s="7" t="s">
        <v>22</v>
      </c>
    </row>
    <row r="29" spans="1:26" x14ac:dyDescent="0.25">
      <c r="A29" s="1">
        <v>3.1</v>
      </c>
      <c r="B29">
        <f>A29-E19</f>
        <v>-7.2949999999999999</v>
      </c>
      <c r="C29">
        <f t="shared" si="0"/>
        <v>53.217025</v>
      </c>
      <c r="E29" s="1">
        <v>68.400000000000006</v>
      </c>
      <c r="F29">
        <f>E29-E20</f>
        <v>28.375000000000007</v>
      </c>
      <c r="G29">
        <f t="shared" si="1"/>
        <v>805.14062500000045</v>
      </c>
      <c r="I29">
        <f t="shared" si="2"/>
        <v>212.04000000000002</v>
      </c>
    </row>
    <row r="30" spans="1:26" x14ac:dyDescent="0.25">
      <c r="A30" s="1">
        <v>4.5999999999999996</v>
      </c>
      <c r="B30">
        <f>A30-E19</f>
        <v>-5.7949999999999999</v>
      </c>
      <c r="C30">
        <f t="shared" si="0"/>
        <v>33.582025000000002</v>
      </c>
      <c r="E30" s="1">
        <v>52.8</v>
      </c>
      <c r="F30">
        <f>E30-E20</f>
        <v>12.774999999999999</v>
      </c>
      <c r="G30">
        <f t="shared" si="1"/>
        <v>163.20062499999997</v>
      </c>
      <c r="I30">
        <f t="shared" si="2"/>
        <v>242.87999999999997</v>
      </c>
      <c r="S30" t="s">
        <v>0</v>
      </c>
      <c r="T30" t="s">
        <v>1</v>
      </c>
      <c r="U30" t="s">
        <v>23</v>
      </c>
      <c r="V30" t="s">
        <v>24</v>
      </c>
    </row>
    <row r="31" spans="1:26" x14ac:dyDescent="0.25">
      <c r="A31" s="1">
        <v>6</v>
      </c>
      <c r="B31">
        <f>A31-E19</f>
        <v>-4.3949999999999996</v>
      </c>
      <c r="C31">
        <f t="shared" si="0"/>
        <v>19.316024999999996</v>
      </c>
      <c r="E31" s="1">
        <v>52.1</v>
      </c>
      <c r="F31">
        <f>E31-E20</f>
        <v>12.075000000000003</v>
      </c>
      <c r="G31">
        <f t="shared" si="1"/>
        <v>145.80562500000008</v>
      </c>
      <c r="I31">
        <f t="shared" si="2"/>
        <v>312.60000000000002</v>
      </c>
      <c r="S31" s="1">
        <v>1</v>
      </c>
      <c r="T31" s="1">
        <v>69.099999999999994</v>
      </c>
      <c r="U31">
        <v>1</v>
      </c>
      <c r="V31">
        <v>20</v>
      </c>
      <c r="Z31" t="s">
        <v>25</v>
      </c>
    </row>
    <row r="32" spans="1:26" x14ac:dyDescent="0.25">
      <c r="A32" s="1">
        <v>6.8</v>
      </c>
      <c r="B32">
        <f>A32-E19</f>
        <v>-3.5949999999999998</v>
      </c>
      <c r="C32">
        <f t="shared" si="0"/>
        <v>12.924024999999999</v>
      </c>
      <c r="E32" s="1">
        <v>51.5</v>
      </c>
      <c r="F32">
        <f>E32-E20</f>
        <v>11.475000000000001</v>
      </c>
      <c r="G32">
        <f t="shared" si="1"/>
        <v>131.67562500000003</v>
      </c>
      <c r="I32">
        <f t="shared" si="2"/>
        <v>350.2</v>
      </c>
      <c r="S32" s="1">
        <v>1.5</v>
      </c>
      <c r="T32" s="1">
        <v>64</v>
      </c>
      <c r="U32">
        <v>2</v>
      </c>
      <c r="V32">
        <v>18</v>
      </c>
    </row>
    <row r="33" spans="1:33" x14ac:dyDescent="0.25">
      <c r="A33" s="1">
        <v>8.1999999999999993</v>
      </c>
      <c r="B33">
        <f>A33-E19</f>
        <v>-2.1950000000000003</v>
      </c>
      <c r="C33">
        <f t="shared" si="0"/>
        <v>4.8180250000000013</v>
      </c>
      <c r="E33" s="1">
        <v>53.4</v>
      </c>
      <c r="F33">
        <f>E33-E20</f>
        <v>13.375</v>
      </c>
      <c r="G33">
        <f t="shared" si="1"/>
        <v>178.890625</v>
      </c>
      <c r="I33">
        <f t="shared" si="2"/>
        <v>437.87999999999994</v>
      </c>
      <c r="S33" s="1">
        <v>1.7</v>
      </c>
      <c r="T33" s="1">
        <v>61.3</v>
      </c>
      <c r="U33">
        <v>3</v>
      </c>
      <c r="V33">
        <v>17</v>
      </c>
      <c r="Z33" t="s">
        <v>23</v>
      </c>
      <c r="AA33" t="s">
        <v>24</v>
      </c>
      <c r="AB33" t="s">
        <v>26</v>
      </c>
      <c r="AC33" t="s">
        <v>27</v>
      </c>
    </row>
    <row r="34" spans="1:33" x14ac:dyDescent="0.25">
      <c r="A34" s="1">
        <v>8.9</v>
      </c>
      <c r="B34">
        <f>A34-E19</f>
        <v>-1.4949999999999992</v>
      </c>
      <c r="C34">
        <f t="shared" si="0"/>
        <v>2.2350249999999976</v>
      </c>
      <c r="E34" s="1">
        <v>40.4</v>
      </c>
      <c r="F34">
        <f>E34-E20</f>
        <v>0.375</v>
      </c>
      <c r="G34">
        <f t="shared" si="1"/>
        <v>0.140625</v>
      </c>
      <c r="I34">
        <f t="shared" si="2"/>
        <v>359.56</v>
      </c>
      <c r="S34" s="1">
        <v>3.1</v>
      </c>
      <c r="T34" s="1">
        <v>68.400000000000006</v>
      </c>
      <c r="U34">
        <v>4</v>
      </c>
      <c r="V34">
        <v>19</v>
      </c>
      <c r="Z34">
        <v>1</v>
      </c>
      <c r="AA34">
        <v>20</v>
      </c>
      <c r="AB34">
        <f>Z34-AA34</f>
        <v>-19</v>
      </c>
      <c r="AC34">
        <f>POWER(AB34,2)</f>
        <v>361</v>
      </c>
    </row>
    <row r="35" spans="1:33" x14ac:dyDescent="0.25">
      <c r="A35" s="1">
        <v>9.5</v>
      </c>
      <c r="B35">
        <f>A35-E19</f>
        <v>-0.89499999999999957</v>
      </c>
      <c r="C35">
        <f t="shared" si="0"/>
        <v>0.80102499999999921</v>
      </c>
      <c r="E35" s="1">
        <v>40.700000000000003</v>
      </c>
      <c r="F35">
        <f>E35-E20</f>
        <v>0.67500000000000426</v>
      </c>
      <c r="G35">
        <f t="shared" si="1"/>
        <v>0.45562500000000578</v>
      </c>
      <c r="I35">
        <f t="shared" si="2"/>
        <v>386.65000000000003</v>
      </c>
      <c r="S35" s="1">
        <v>4.5999999999999996</v>
      </c>
      <c r="T35" s="1">
        <v>52.8</v>
      </c>
      <c r="U35">
        <v>5</v>
      </c>
      <c r="V35">
        <v>15</v>
      </c>
      <c r="Z35">
        <v>2</v>
      </c>
      <c r="AA35">
        <v>18</v>
      </c>
      <c r="AB35">
        <f t="shared" ref="AB35:AB53" si="3">Z35-AA35</f>
        <v>-16</v>
      </c>
      <c r="AC35">
        <f t="shared" ref="AC35:AC53" si="4">POWER(AB35,2)</f>
        <v>256</v>
      </c>
    </row>
    <row r="36" spans="1:33" x14ac:dyDescent="0.25">
      <c r="A36" s="1">
        <v>11.1</v>
      </c>
      <c r="B36">
        <f>A36-E19</f>
        <v>0.70500000000000007</v>
      </c>
      <c r="C36">
        <f t="shared" si="0"/>
        <v>0.49702500000000011</v>
      </c>
      <c r="E36" s="1">
        <v>36.4</v>
      </c>
      <c r="F36">
        <f>E36-E20</f>
        <v>-3.625</v>
      </c>
      <c r="G36">
        <f t="shared" si="1"/>
        <v>13.140625</v>
      </c>
      <c r="I36">
        <f t="shared" si="2"/>
        <v>404.03999999999996</v>
      </c>
      <c r="S36" s="1">
        <v>6</v>
      </c>
      <c r="T36" s="1">
        <v>52.1</v>
      </c>
      <c r="U36">
        <v>6</v>
      </c>
      <c r="V36">
        <v>14</v>
      </c>
      <c r="Z36">
        <v>3</v>
      </c>
      <c r="AA36">
        <v>17</v>
      </c>
      <c r="AB36">
        <f t="shared" si="3"/>
        <v>-14</v>
      </c>
      <c r="AC36">
        <f t="shared" si="4"/>
        <v>196</v>
      </c>
    </row>
    <row r="37" spans="1:33" x14ac:dyDescent="0.25">
      <c r="A37" s="1">
        <v>12.3</v>
      </c>
      <c r="B37">
        <f>A37-E19</f>
        <v>1.9050000000000011</v>
      </c>
      <c r="C37">
        <f t="shared" si="0"/>
        <v>3.6290250000000044</v>
      </c>
      <c r="E37" s="1">
        <v>35.9</v>
      </c>
      <c r="F37">
        <f>E37-E20</f>
        <v>-4.125</v>
      </c>
      <c r="G37">
        <f t="shared" si="1"/>
        <v>17.015625</v>
      </c>
      <c r="I37">
        <f t="shared" si="2"/>
        <v>441.57</v>
      </c>
      <c r="S37" s="1">
        <v>6.8</v>
      </c>
      <c r="T37" s="1">
        <v>51.5</v>
      </c>
      <c r="U37">
        <v>7</v>
      </c>
      <c r="V37">
        <v>13</v>
      </c>
      <c r="Z37">
        <v>4</v>
      </c>
      <c r="AA37">
        <v>19</v>
      </c>
      <c r="AB37">
        <f t="shared" si="3"/>
        <v>-15</v>
      </c>
      <c r="AC37">
        <f t="shared" si="4"/>
        <v>225</v>
      </c>
    </row>
    <row r="38" spans="1:33" x14ac:dyDescent="0.25">
      <c r="A38" s="1">
        <v>13.2</v>
      </c>
      <c r="B38">
        <f>A38-E19</f>
        <v>2.8049999999999997</v>
      </c>
      <c r="C38">
        <f t="shared" si="0"/>
        <v>7.8680249999999985</v>
      </c>
      <c r="E38" s="1">
        <v>43.5</v>
      </c>
      <c r="F38">
        <f>E38-E20</f>
        <v>3.4750000000000014</v>
      </c>
      <c r="G38">
        <f t="shared" si="1"/>
        <v>12.075625000000009</v>
      </c>
      <c r="I38">
        <f t="shared" si="2"/>
        <v>574.19999999999993</v>
      </c>
      <c r="S38" s="1">
        <v>8.1999999999999993</v>
      </c>
      <c r="T38" s="1">
        <v>53.4</v>
      </c>
      <c r="U38">
        <v>8</v>
      </c>
      <c r="V38">
        <v>16</v>
      </c>
      <c r="Z38">
        <v>5</v>
      </c>
      <c r="AA38">
        <v>15</v>
      </c>
      <c r="AB38">
        <f t="shared" si="3"/>
        <v>-10</v>
      </c>
      <c r="AC38">
        <f t="shared" si="4"/>
        <v>100</v>
      </c>
    </row>
    <row r="39" spans="1:33" x14ac:dyDescent="0.25">
      <c r="A39" s="1">
        <v>14</v>
      </c>
      <c r="B39">
        <f>A39-E19</f>
        <v>3.6050000000000004</v>
      </c>
      <c r="C39">
        <f t="shared" si="0"/>
        <v>12.996025000000003</v>
      </c>
      <c r="E39" s="1">
        <v>29.3</v>
      </c>
      <c r="F39">
        <f>E39-E20</f>
        <v>-10.724999999999998</v>
      </c>
      <c r="G39">
        <f t="shared" si="1"/>
        <v>115.02562499999995</v>
      </c>
      <c r="I39">
        <f t="shared" si="2"/>
        <v>410.2</v>
      </c>
      <c r="S39" s="1">
        <v>8.9</v>
      </c>
      <c r="T39" s="1">
        <v>40.4</v>
      </c>
      <c r="U39">
        <v>9</v>
      </c>
      <c r="V39">
        <v>10</v>
      </c>
      <c r="Z39">
        <v>6</v>
      </c>
      <c r="AA39">
        <v>14</v>
      </c>
      <c r="AB39">
        <f t="shared" si="3"/>
        <v>-8</v>
      </c>
      <c r="AC39">
        <f t="shared" si="4"/>
        <v>64</v>
      </c>
    </row>
    <row r="40" spans="1:33" x14ac:dyDescent="0.25">
      <c r="A40" s="1">
        <v>15.5</v>
      </c>
      <c r="B40">
        <f>A40-E19</f>
        <v>5.1050000000000004</v>
      </c>
      <c r="C40">
        <f t="shared" si="0"/>
        <v>26.061025000000004</v>
      </c>
      <c r="E40" s="1">
        <v>23.1</v>
      </c>
      <c r="F40">
        <f>E40-E20</f>
        <v>-16.924999999999997</v>
      </c>
      <c r="G40">
        <f t="shared" si="1"/>
        <v>286.45562499999988</v>
      </c>
      <c r="I40">
        <f t="shared" si="2"/>
        <v>358.05</v>
      </c>
      <c r="S40" s="1">
        <v>9.5</v>
      </c>
      <c r="T40" s="1">
        <v>40.700000000000003</v>
      </c>
      <c r="U40">
        <v>10</v>
      </c>
      <c r="V40">
        <v>11</v>
      </c>
      <c r="Z40">
        <v>7</v>
      </c>
      <c r="AA40">
        <v>13</v>
      </c>
      <c r="AB40">
        <f t="shared" si="3"/>
        <v>-6</v>
      </c>
      <c r="AC40">
        <f t="shared" si="4"/>
        <v>36</v>
      </c>
    </row>
    <row r="41" spans="1:33" x14ac:dyDescent="0.25">
      <c r="A41" s="1">
        <v>16.100000000000001</v>
      </c>
      <c r="B41">
        <f>A41-E19</f>
        <v>5.7050000000000018</v>
      </c>
      <c r="C41">
        <f t="shared" si="0"/>
        <v>32.547025000000019</v>
      </c>
      <c r="E41" s="1">
        <v>23.2</v>
      </c>
      <c r="F41">
        <f>E41-E20</f>
        <v>-16.824999999999999</v>
      </c>
      <c r="G41">
        <f t="shared" si="1"/>
        <v>283.080625</v>
      </c>
      <c r="I41">
        <f t="shared" si="2"/>
        <v>373.52000000000004</v>
      </c>
      <c r="S41" s="1">
        <v>11.1</v>
      </c>
      <c r="T41" s="1">
        <v>36.4</v>
      </c>
      <c r="U41">
        <v>11</v>
      </c>
      <c r="V41">
        <v>9</v>
      </c>
      <c r="Z41">
        <v>8</v>
      </c>
      <c r="AA41">
        <v>16</v>
      </c>
      <c r="AB41">
        <f t="shared" si="3"/>
        <v>-8</v>
      </c>
      <c r="AC41">
        <f t="shared" si="4"/>
        <v>64</v>
      </c>
    </row>
    <row r="42" spans="1:33" x14ac:dyDescent="0.25">
      <c r="A42" s="1">
        <v>16.7</v>
      </c>
      <c r="B42">
        <f>A42-E19</f>
        <v>6.3049999999999997</v>
      </c>
      <c r="C42">
        <f t="shared" si="0"/>
        <v>39.753024999999994</v>
      </c>
      <c r="E42" s="1">
        <v>22.4</v>
      </c>
      <c r="F42">
        <f>E42-E20</f>
        <v>-17.625</v>
      </c>
      <c r="G42">
        <f t="shared" si="1"/>
        <v>310.640625</v>
      </c>
      <c r="I42">
        <f t="shared" si="2"/>
        <v>374.08</v>
      </c>
      <c r="S42" s="1">
        <v>12.3</v>
      </c>
      <c r="T42" s="1">
        <v>35.9</v>
      </c>
      <c r="U42">
        <v>12</v>
      </c>
      <c r="V42">
        <v>8</v>
      </c>
      <c r="Z42">
        <v>9</v>
      </c>
      <c r="AA42">
        <v>10</v>
      </c>
      <c r="AB42">
        <f t="shared" si="3"/>
        <v>-1</v>
      </c>
      <c r="AC42">
        <f t="shared" si="4"/>
        <v>1</v>
      </c>
    </row>
    <row r="43" spans="1:33" x14ac:dyDescent="0.25">
      <c r="A43" s="1">
        <v>18</v>
      </c>
      <c r="B43">
        <f>A43-E19</f>
        <v>7.6050000000000004</v>
      </c>
      <c r="C43">
        <f t="shared" si="0"/>
        <v>57.836025000000006</v>
      </c>
      <c r="E43" s="1">
        <v>11.5</v>
      </c>
      <c r="F43">
        <f>E43-E20</f>
        <v>-28.524999999999999</v>
      </c>
      <c r="G43">
        <f t="shared" si="1"/>
        <v>813.67562499999997</v>
      </c>
      <c r="I43">
        <f t="shared" si="2"/>
        <v>207</v>
      </c>
      <c r="S43" s="1">
        <v>13.2</v>
      </c>
      <c r="T43" s="1">
        <v>43.5</v>
      </c>
      <c r="U43">
        <v>13</v>
      </c>
      <c r="V43">
        <v>12</v>
      </c>
      <c r="Z43">
        <v>10</v>
      </c>
      <c r="AA43">
        <v>11</v>
      </c>
      <c r="AB43">
        <f t="shared" si="3"/>
        <v>-1</v>
      </c>
      <c r="AC43">
        <f t="shared" si="4"/>
        <v>1</v>
      </c>
    </row>
    <row r="44" spans="1:33" x14ac:dyDescent="0.25">
      <c r="A44" s="1">
        <v>19.2</v>
      </c>
      <c r="B44">
        <f>A44-E19</f>
        <v>8.8049999999999997</v>
      </c>
      <c r="C44">
        <f t="shared" si="0"/>
        <v>77.528025</v>
      </c>
      <c r="E44" s="1">
        <v>9.8000000000000007</v>
      </c>
      <c r="F44">
        <f>E44-E20</f>
        <v>-30.224999999999998</v>
      </c>
      <c r="G44">
        <f t="shared" si="1"/>
        <v>913.55062499999985</v>
      </c>
      <c r="I44">
        <f t="shared" si="2"/>
        <v>188.16</v>
      </c>
      <c r="S44" s="1">
        <v>14</v>
      </c>
      <c r="T44" s="1">
        <v>29.3</v>
      </c>
      <c r="U44">
        <v>14</v>
      </c>
      <c r="V44">
        <v>7</v>
      </c>
      <c r="Z44">
        <v>11</v>
      </c>
      <c r="AA44">
        <v>9</v>
      </c>
      <c r="AB44">
        <f t="shared" si="3"/>
        <v>2</v>
      </c>
      <c r="AC44">
        <f t="shared" si="4"/>
        <v>4</v>
      </c>
    </row>
    <row r="45" spans="1:33" x14ac:dyDescent="0.25">
      <c r="A45" s="1">
        <v>20.5</v>
      </c>
      <c r="B45">
        <f>A45-E19</f>
        <v>10.105</v>
      </c>
      <c r="C45">
        <f t="shared" si="0"/>
        <v>102.11102500000001</v>
      </c>
      <c r="E45" s="1">
        <v>11.7</v>
      </c>
      <c r="F45">
        <f>E45-E20</f>
        <v>-28.324999999999999</v>
      </c>
      <c r="G45">
        <f t="shared" si="1"/>
        <v>802.30562499999996</v>
      </c>
      <c r="I45">
        <f t="shared" si="2"/>
        <v>239.85</v>
      </c>
      <c r="S45" s="1">
        <v>15.5</v>
      </c>
      <c r="T45" s="1">
        <v>23.1</v>
      </c>
      <c r="U45">
        <v>15</v>
      </c>
      <c r="V45">
        <v>5</v>
      </c>
      <c r="Z45">
        <v>12</v>
      </c>
      <c r="AA45">
        <v>8</v>
      </c>
      <c r="AB45">
        <f t="shared" si="3"/>
        <v>4</v>
      </c>
      <c r="AC45">
        <f t="shared" si="4"/>
        <v>16</v>
      </c>
    </row>
    <row r="46" spans="1:33" x14ac:dyDescent="0.25">
      <c r="B46" t="s">
        <v>9</v>
      </c>
      <c r="C46">
        <f>SUM(C26:C45)</f>
        <v>730.70949999999993</v>
      </c>
      <c r="F46" t="s">
        <v>9</v>
      </c>
      <c r="G46">
        <f>SUM(G26:G45)</f>
        <v>6865.0574999999999</v>
      </c>
      <c r="S46" s="1">
        <v>16.100000000000001</v>
      </c>
      <c r="T46" s="1">
        <v>23.2</v>
      </c>
      <c r="U46">
        <v>16</v>
      </c>
      <c r="V46">
        <v>6</v>
      </c>
      <c r="Z46">
        <v>13</v>
      </c>
      <c r="AA46">
        <v>12</v>
      </c>
      <c r="AB46">
        <f t="shared" si="3"/>
        <v>1</v>
      </c>
      <c r="AC46">
        <f t="shared" si="4"/>
        <v>1</v>
      </c>
      <c r="AF46">
        <f>6/(M2*(M2*M2-1))</f>
        <v>7.5187969924812035E-4</v>
      </c>
      <c r="AG46">
        <f>AF46*AC54</f>
        <v>1.9639097744360903</v>
      </c>
    </row>
    <row r="47" spans="1:33" x14ac:dyDescent="0.25">
      <c r="S47" s="1">
        <v>16.7</v>
      </c>
      <c r="T47" s="1">
        <v>22.4</v>
      </c>
      <c r="U47">
        <v>17</v>
      </c>
      <c r="V47">
        <v>4</v>
      </c>
      <c r="Z47">
        <v>14</v>
      </c>
      <c r="AA47">
        <v>7</v>
      </c>
      <c r="AB47">
        <f t="shared" si="3"/>
        <v>7</v>
      </c>
      <c r="AC47">
        <f t="shared" si="4"/>
        <v>49</v>
      </c>
    </row>
    <row r="48" spans="1:33" x14ac:dyDescent="0.25">
      <c r="S48" s="1">
        <v>18</v>
      </c>
      <c r="T48" s="1">
        <v>11.5</v>
      </c>
      <c r="U48">
        <v>18</v>
      </c>
      <c r="V48">
        <v>2</v>
      </c>
      <c r="Z48">
        <v>15</v>
      </c>
      <c r="AA48">
        <v>5</v>
      </c>
      <c r="AB48">
        <f t="shared" si="3"/>
        <v>10</v>
      </c>
      <c r="AC48">
        <f t="shared" si="4"/>
        <v>100</v>
      </c>
      <c r="AF48">
        <f>T60*SQRT(M2-2)</f>
        <v>-4.0895228277345286</v>
      </c>
      <c r="AG48">
        <f>SQRT(1-T60*T60)</f>
        <v>0.26622912452728675</v>
      </c>
    </row>
    <row r="49" spans="8:31" x14ac:dyDescent="0.25">
      <c r="S49" s="1">
        <v>19.2</v>
      </c>
      <c r="T49" s="1">
        <v>9.8000000000000007</v>
      </c>
      <c r="U49">
        <v>19</v>
      </c>
      <c r="V49">
        <v>1</v>
      </c>
      <c r="Z49">
        <v>16</v>
      </c>
      <c r="AA49">
        <v>6</v>
      </c>
      <c r="AB49">
        <f t="shared" si="3"/>
        <v>10</v>
      </c>
      <c r="AC49">
        <f t="shared" si="4"/>
        <v>100</v>
      </c>
    </row>
    <row r="50" spans="8:31" x14ac:dyDescent="0.25">
      <c r="S50" s="1">
        <v>20.5</v>
      </c>
      <c r="T50" s="1">
        <v>11.7</v>
      </c>
      <c r="U50">
        <v>20</v>
      </c>
      <c r="V50">
        <v>3</v>
      </c>
      <c r="Z50">
        <v>17</v>
      </c>
      <c r="AA50">
        <v>4</v>
      </c>
      <c r="AB50">
        <f t="shared" si="3"/>
        <v>13</v>
      </c>
      <c r="AC50">
        <f t="shared" si="4"/>
        <v>169</v>
      </c>
    </row>
    <row r="51" spans="8:31" x14ac:dyDescent="0.25">
      <c r="Z51">
        <v>18</v>
      </c>
      <c r="AA51">
        <v>2</v>
      </c>
      <c r="AB51">
        <f t="shared" si="3"/>
        <v>16</v>
      </c>
      <c r="AC51">
        <f t="shared" si="4"/>
        <v>256</v>
      </c>
    </row>
    <row r="52" spans="8:31" x14ac:dyDescent="0.25">
      <c r="I52" s="4">
        <f>1-POWER(H21,2)</f>
        <v>3.960000000000008E-2</v>
      </c>
      <c r="K52">
        <f>I52/(SQRT(M2-2))</f>
        <v>9.333809511662447E-3</v>
      </c>
      <c r="Z52">
        <v>19</v>
      </c>
      <c r="AA52">
        <v>1</v>
      </c>
      <c r="AB52">
        <f t="shared" si="3"/>
        <v>18</v>
      </c>
      <c r="AC52">
        <f t="shared" si="4"/>
        <v>324</v>
      </c>
    </row>
    <row r="53" spans="8:31" x14ac:dyDescent="0.25">
      <c r="I53">
        <f>H21*I52</f>
        <v>-3.8808000000000079E-2</v>
      </c>
      <c r="K53">
        <f>1.96*K52</f>
        <v>1.8294266642858395E-2</v>
      </c>
      <c r="Z53">
        <v>20</v>
      </c>
      <c r="AA53">
        <v>3</v>
      </c>
      <c r="AB53">
        <f t="shared" si="3"/>
        <v>17</v>
      </c>
      <c r="AC53">
        <f t="shared" si="4"/>
        <v>289</v>
      </c>
    </row>
    <row r="54" spans="8:31" x14ac:dyDescent="0.25">
      <c r="I54">
        <f>I53/(2*M2)</f>
        <v>-9.7020000000000201E-4</v>
      </c>
      <c r="AB54" t="s">
        <v>9</v>
      </c>
      <c r="AC54" s="8">
        <f>SUM(AC34:AC53)</f>
        <v>2612</v>
      </c>
    </row>
    <row r="55" spans="8:31" x14ac:dyDescent="0.25">
      <c r="H55" s="15"/>
    </row>
    <row r="57" spans="8:31" x14ac:dyDescent="0.25">
      <c r="AC57" t="s">
        <v>23</v>
      </c>
      <c r="AD57" t="s">
        <v>24</v>
      </c>
      <c r="AE57" t="s">
        <v>35</v>
      </c>
    </row>
    <row r="58" spans="8:31" x14ac:dyDescent="0.25">
      <c r="AC58">
        <v>1</v>
      </c>
      <c r="AD58">
        <v>20</v>
      </c>
      <c r="AE58">
        <f>-1-1-1-1-1-1-1-1-1-1-1-1-1-1-1-1-1-1-1-1</f>
        <v>-20</v>
      </c>
    </row>
    <row r="59" spans="8:31" x14ac:dyDescent="0.25">
      <c r="AC59">
        <v>2</v>
      </c>
      <c r="AD59">
        <v>18</v>
      </c>
      <c r="AE59">
        <f>-1+1-1-1-1-1-1-1-1-1-1-1-1-1-1-1-1-1</f>
        <v>-16</v>
      </c>
    </row>
    <row r="60" spans="8:31" x14ac:dyDescent="0.25">
      <c r="S60" s="9" t="s">
        <v>29</v>
      </c>
      <c r="T60" s="8">
        <f>1-AG46</f>
        <v>-0.96390977443609027</v>
      </c>
      <c r="U60" t="s">
        <v>30</v>
      </c>
      <c r="AC60">
        <v>3</v>
      </c>
      <c r="AD60">
        <v>17</v>
      </c>
      <c r="AE60">
        <f>1-1-1-1-1-1-1-1-1-1-1-1-1-1-1-1-1</f>
        <v>-15</v>
      </c>
    </row>
    <row r="61" spans="8:31" x14ac:dyDescent="0.25">
      <c r="AC61">
        <v>4</v>
      </c>
      <c r="AD61">
        <v>19</v>
      </c>
      <c r="AE61">
        <f>-1-1-1-1-1-1-1-1-1-1-1-1-1-1-1-1</f>
        <v>-16</v>
      </c>
    </row>
    <row r="62" spans="8:31" x14ac:dyDescent="0.25">
      <c r="S62" s="8" t="s">
        <v>31</v>
      </c>
      <c r="T62" s="8">
        <f>AF48/AG48</f>
        <v>-15.360914531780985</v>
      </c>
      <c r="AC62">
        <v>5</v>
      </c>
      <c r="AD62">
        <v>15</v>
      </c>
      <c r="AE62">
        <f>-1-1+1-1-1-1-1-1-1-1-1-1-1-1-1</f>
        <v>-13</v>
      </c>
    </row>
    <row r="63" spans="8:31" x14ac:dyDescent="0.25">
      <c r="AC63">
        <v>6</v>
      </c>
      <c r="AD63">
        <v>14</v>
      </c>
      <c r="AE63">
        <f>-1+1-1-1-1-1-1-1-1-1-1-1-1-1</f>
        <v>-12</v>
      </c>
    </row>
    <row r="64" spans="8:31" x14ac:dyDescent="0.25">
      <c r="S64" t="s">
        <v>32</v>
      </c>
      <c r="AC64">
        <v>7</v>
      </c>
      <c r="AD64">
        <v>13</v>
      </c>
      <c r="AE64">
        <f>1-1-1-1-1-1-1-1-1-1-1-1-1</f>
        <v>-11</v>
      </c>
    </row>
    <row r="65" spans="18:37" x14ac:dyDescent="0.25">
      <c r="AC65">
        <v>8</v>
      </c>
      <c r="AD65">
        <v>16</v>
      </c>
      <c r="AE65">
        <f>-1-1-1-1-1-1-1-1-1-1-1-1</f>
        <v>-12</v>
      </c>
    </row>
    <row r="66" spans="18:37" x14ac:dyDescent="0.25">
      <c r="S66" t="s">
        <v>33</v>
      </c>
      <c r="U66" s="8" t="s">
        <v>34</v>
      </c>
      <c r="V66" s="8"/>
      <c r="W66" s="8"/>
      <c r="X66" s="8"/>
      <c r="Y66" s="8"/>
      <c r="Z66" s="8"/>
      <c r="AC66">
        <v>9</v>
      </c>
      <c r="AD66">
        <v>10</v>
      </c>
      <c r="AE66">
        <f>1-1-1+1-1-1-1-1-1-1-1</f>
        <v>-7</v>
      </c>
    </row>
    <row r="67" spans="18:37" x14ac:dyDescent="0.25">
      <c r="AC67">
        <v>10</v>
      </c>
      <c r="AD67">
        <v>11</v>
      </c>
      <c r="AE67">
        <f>-1-1+1-1-1-1-1-1-1-1</f>
        <v>-8</v>
      </c>
    </row>
    <row r="68" spans="18:37" x14ac:dyDescent="0.25">
      <c r="AC68">
        <v>11</v>
      </c>
      <c r="AD68">
        <v>9</v>
      </c>
      <c r="AE68">
        <f>-1+1-1-1-1-1-1-1-1</f>
        <v>-7</v>
      </c>
    </row>
    <row r="69" spans="18:37" x14ac:dyDescent="0.25">
      <c r="AC69">
        <v>12</v>
      </c>
      <c r="AD69">
        <v>8</v>
      </c>
      <c r="AE69">
        <f>1-1-1-1-1-1-1-1</f>
        <v>-6</v>
      </c>
    </row>
    <row r="70" spans="18:37" x14ac:dyDescent="0.25">
      <c r="AC70">
        <v>13</v>
      </c>
      <c r="AD70">
        <v>12</v>
      </c>
      <c r="AE70">
        <f>-1-1-1-1-1-1-1</f>
        <v>-7</v>
      </c>
    </row>
    <row r="71" spans="18:37" x14ac:dyDescent="0.25">
      <c r="AC71">
        <v>14</v>
      </c>
      <c r="AD71">
        <v>7</v>
      </c>
      <c r="AE71">
        <f>-1-1-1-1-1-1</f>
        <v>-6</v>
      </c>
    </row>
    <row r="72" spans="18:37" x14ac:dyDescent="0.25">
      <c r="AC72">
        <v>15</v>
      </c>
      <c r="AD72">
        <v>5</v>
      </c>
      <c r="AE72">
        <f>1-1-1-1-1</f>
        <v>-3</v>
      </c>
      <c r="AJ72">
        <f>AJ75*AK75</f>
        <v>-50.785928428215129</v>
      </c>
    </row>
    <row r="73" spans="18:37" x14ac:dyDescent="0.25">
      <c r="AC73">
        <v>16</v>
      </c>
      <c r="AD73">
        <v>6</v>
      </c>
      <c r="AE73">
        <f>-1-1-1-1</f>
        <v>-4</v>
      </c>
    </row>
    <row r="74" spans="18:37" x14ac:dyDescent="0.25">
      <c r="AC74">
        <v>17</v>
      </c>
      <c r="AD74">
        <v>4</v>
      </c>
      <c r="AE74">
        <f>-1-1-1</f>
        <v>-3</v>
      </c>
    </row>
    <row r="75" spans="18:37" x14ac:dyDescent="0.25">
      <c r="R75" s="4"/>
      <c r="AC75">
        <v>18</v>
      </c>
      <c r="AD75">
        <v>2</v>
      </c>
      <c r="AE75">
        <f>-1+1</f>
        <v>0</v>
      </c>
      <c r="AG75">
        <f>2*AE78</f>
        <v>-330</v>
      </c>
      <c r="AH75">
        <f>M2*(M2-1)</f>
        <v>380</v>
      </c>
      <c r="AJ75">
        <f>3*AE80</f>
        <v>-2.6052631578947372</v>
      </c>
      <c r="AK75">
        <f>SQRT(M2*(M2-1))</f>
        <v>19.493588689617926</v>
      </c>
    </row>
    <row r="76" spans="18:37" x14ac:dyDescent="0.25">
      <c r="AC76">
        <v>19</v>
      </c>
      <c r="AD76">
        <v>1</v>
      </c>
      <c r="AE76">
        <v>1</v>
      </c>
    </row>
    <row r="77" spans="18:37" x14ac:dyDescent="0.25">
      <c r="AC77">
        <v>20</v>
      </c>
      <c r="AD77">
        <v>3</v>
      </c>
    </row>
    <row r="78" spans="18:37" x14ac:dyDescent="0.25">
      <c r="AE78" s="8">
        <f>SUM(AE58:AE76)</f>
        <v>-165</v>
      </c>
      <c r="AJ78">
        <f>SQRT(2*(2*M2+5))</f>
        <v>9.4868329805051381</v>
      </c>
    </row>
    <row r="80" spans="18:37" x14ac:dyDescent="0.25">
      <c r="AD80" s="8" t="s">
        <v>36</v>
      </c>
      <c r="AE80" s="8">
        <f>AG75/AH75</f>
        <v>-0.86842105263157898</v>
      </c>
    </row>
    <row r="82" spans="30:44" x14ac:dyDescent="0.25">
      <c r="AD82" s="8" t="s">
        <v>37</v>
      </c>
      <c r="AE82" s="8">
        <f>AJ72/AJ78</f>
        <v>-5.3533068973151643</v>
      </c>
    </row>
    <row r="84" spans="30:44" x14ac:dyDescent="0.25">
      <c r="AD84" t="s">
        <v>38</v>
      </c>
    </row>
    <row r="86" spans="30:44" x14ac:dyDescent="0.25">
      <c r="AD86" t="s">
        <v>39</v>
      </c>
      <c r="AE86" s="8" t="s">
        <v>40</v>
      </c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</sheetData>
  <sortState ref="V5:V24">
    <sortCondition ref="V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E1F8-8E6B-4CB9-A205-DFDD95DC900B}">
  <dimension ref="A2:I46"/>
  <sheetViews>
    <sheetView workbookViewId="0">
      <selection activeCell="K4" sqref="K4"/>
    </sheetView>
  </sheetViews>
  <sheetFormatPr defaultRowHeight="15" x14ac:dyDescent="0.25"/>
  <cols>
    <col min="8" max="8" width="9.5703125" bestFit="1" customWidth="1"/>
  </cols>
  <sheetData>
    <row r="2" spans="1:8" x14ac:dyDescent="0.25">
      <c r="A2" t="s">
        <v>0</v>
      </c>
      <c r="B2" t="s">
        <v>1</v>
      </c>
      <c r="D2" t="s">
        <v>3</v>
      </c>
      <c r="E2">
        <v>20</v>
      </c>
      <c r="G2" s="12" t="s">
        <v>46</v>
      </c>
      <c r="H2" s="14">
        <f>SUM(I26:I45)/E2</f>
        <v>616.35500000000002</v>
      </c>
    </row>
    <row r="3" spans="1:8" x14ac:dyDescent="0.25">
      <c r="A3" s="1">
        <v>1</v>
      </c>
      <c r="B3" s="1">
        <v>93.1</v>
      </c>
      <c r="D3" t="s">
        <v>41</v>
      </c>
      <c r="E3" s="8">
        <f>SUM(A26:A45)*1/E2</f>
        <v>10.5</v>
      </c>
      <c r="G3" t="s">
        <v>47</v>
      </c>
      <c r="H3" s="11">
        <f>E7*(E6/E5)</f>
        <v>-2.7866917293233091</v>
      </c>
    </row>
    <row r="4" spans="1:8" x14ac:dyDescent="0.25">
      <c r="A4" s="1">
        <v>2</v>
      </c>
      <c r="B4" s="1">
        <v>92</v>
      </c>
      <c r="D4" t="s">
        <v>42</v>
      </c>
      <c r="E4" s="11">
        <f>SUM(E26:E45)*1/E2</f>
        <v>67.525000000000006</v>
      </c>
      <c r="G4" t="s">
        <v>48</v>
      </c>
      <c r="H4" s="11">
        <f>E4-H3*E3</f>
        <v>96.785263157894747</v>
      </c>
    </row>
    <row r="5" spans="1:8" x14ac:dyDescent="0.25">
      <c r="A5" s="1">
        <v>3</v>
      </c>
      <c r="B5" s="1">
        <v>87.3</v>
      </c>
      <c r="D5" t="s">
        <v>43</v>
      </c>
      <c r="E5" s="11">
        <f>SQRT(C46/E2)</f>
        <v>5.7662812973353983</v>
      </c>
    </row>
    <row r="6" spans="1:8" x14ac:dyDescent="0.25">
      <c r="A6" s="1">
        <v>4</v>
      </c>
      <c r="B6" s="1">
        <v>91.4</v>
      </c>
      <c r="D6" t="s">
        <v>44</v>
      </c>
      <c r="E6" s="11">
        <f>SQRT(G46/E2)</f>
        <v>16.542305613184638</v>
      </c>
    </row>
    <row r="7" spans="1:8" x14ac:dyDescent="0.25">
      <c r="A7" s="1">
        <v>5</v>
      </c>
      <c r="B7" s="1">
        <v>81.8</v>
      </c>
      <c r="D7" t="s">
        <v>45</v>
      </c>
      <c r="E7" s="11">
        <f>(H2-D9)/D10</f>
        <v>-0.97137900701271973</v>
      </c>
    </row>
    <row r="8" spans="1:8" x14ac:dyDescent="0.25">
      <c r="A8" s="1">
        <v>6</v>
      </c>
      <c r="B8" s="1">
        <v>76.099999999999994</v>
      </c>
    </row>
    <row r="9" spans="1:8" x14ac:dyDescent="0.25">
      <c r="A9" s="1">
        <v>7</v>
      </c>
      <c r="B9" s="1">
        <v>74.5</v>
      </c>
      <c r="D9" s="4">
        <f>E3*E4</f>
        <v>709.01250000000005</v>
      </c>
    </row>
    <row r="10" spans="1:8" x14ac:dyDescent="0.25">
      <c r="A10" s="1">
        <v>8</v>
      </c>
      <c r="B10" s="1">
        <v>77.400000000000006</v>
      </c>
      <c r="D10">
        <f>E5*E6</f>
        <v>95.387587472112955</v>
      </c>
    </row>
    <row r="11" spans="1:8" x14ac:dyDescent="0.25">
      <c r="A11" s="1">
        <v>9</v>
      </c>
      <c r="B11" s="1">
        <v>74.400000000000006</v>
      </c>
    </row>
    <row r="12" spans="1:8" x14ac:dyDescent="0.25">
      <c r="A12" s="1">
        <v>10</v>
      </c>
      <c r="B12" s="1">
        <v>64.7</v>
      </c>
    </row>
    <row r="13" spans="1:8" x14ac:dyDescent="0.25">
      <c r="A13" s="1">
        <v>11</v>
      </c>
      <c r="B13" s="1">
        <v>61.4</v>
      </c>
    </row>
    <row r="14" spans="1:8" x14ac:dyDescent="0.25">
      <c r="A14" s="1">
        <v>12</v>
      </c>
      <c r="B14" s="1">
        <v>60.9</v>
      </c>
    </row>
    <row r="15" spans="1:8" x14ac:dyDescent="0.25">
      <c r="A15" s="1">
        <v>13</v>
      </c>
      <c r="B15" s="1">
        <v>70.5</v>
      </c>
    </row>
    <row r="16" spans="1:8" x14ac:dyDescent="0.25">
      <c r="A16" s="1">
        <v>14</v>
      </c>
      <c r="B16" s="1">
        <v>63.3</v>
      </c>
    </row>
    <row r="17" spans="1:9" x14ac:dyDescent="0.25">
      <c r="A17" s="1">
        <v>15</v>
      </c>
      <c r="B17" s="1">
        <v>57.1</v>
      </c>
    </row>
    <row r="18" spans="1:9" x14ac:dyDescent="0.25">
      <c r="A18" s="1">
        <v>16</v>
      </c>
      <c r="B18" s="1">
        <v>47.2</v>
      </c>
    </row>
    <row r="19" spans="1:9" x14ac:dyDescent="0.25">
      <c r="A19" s="1">
        <v>17</v>
      </c>
      <c r="B19" s="1">
        <v>45.4</v>
      </c>
    </row>
    <row r="20" spans="1:9" x14ac:dyDescent="0.25">
      <c r="A20" s="1">
        <v>18</v>
      </c>
      <c r="B20" s="1">
        <v>44.5</v>
      </c>
    </row>
    <row r="21" spans="1:9" x14ac:dyDescent="0.25">
      <c r="A21" s="1">
        <v>19</v>
      </c>
      <c r="B21" s="1">
        <v>43.8</v>
      </c>
    </row>
    <row r="22" spans="1:9" x14ac:dyDescent="0.25">
      <c r="A22" s="1">
        <v>20</v>
      </c>
      <c r="B22" s="1">
        <v>43.7</v>
      </c>
    </row>
    <row r="25" spans="1:9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  <c r="I25" t="s">
        <v>5</v>
      </c>
    </row>
    <row r="26" spans="1:9" x14ac:dyDescent="0.25">
      <c r="A26" s="1">
        <v>1</v>
      </c>
      <c r="B26">
        <f>A26-E3</f>
        <v>-9.5</v>
      </c>
      <c r="C26">
        <f>POWER(B26,2)</f>
        <v>90.25</v>
      </c>
      <c r="E26" s="1">
        <v>93.1</v>
      </c>
      <c r="F26" s="4">
        <f>E26-E4</f>
        <v>25.574999999999989</v>
      </c>
      <c r="G26" s="4">
        <f>POWER(F26,2)</f>
        <v>654.08062499999937</v>
      </c>
      <c r="I26">
        <f>A26*E26</f>
        <v>93.1</v>
      </c>
    </row>
    <row r="27" spans="1:9" x14ac:dyDescent="0.25">
      <c r="A27" s="1">
        <v>2</v>
      </c>
      <c r="B27">
        <f>A27-E3</f>
        <v>-8.5</v>
      </c>
      <c r="C27">
        <f t="shared" ref="C27:C45" si="0">POWER(B27,2)</f>
        <v>72.25</v>
      </c>
      <c r="E27" s="1">
        <v>92</v>
      </c>
      <c r="F27" s="4">
        <f>E27-E4</f>
        <v>24.474999999999994</v>
      </c>
      <c r="G27" s="4">
        <f t="shared" ref="G27:G45" si="1">POWER(F27,2)</f>
        <v>599.02562499999976</v>
      </c>
      <c r="I27">
        <f t="shared" ref="I27:I45" si="2">A27*E27</f>
        <v>184</v>
      </c>
    </row>
    <row r="28" spans="1:9" x14ac:dyDescent="0.25">
      <c r="A28" s="1">
        <v>3</v>
      </c>
      <c r="B28">
        <f>A28-E3</f>
        <v>-7.5</v>
      </c>
      <c r="C28">
        <f t="shared" si="0"/>
        <v>56.25</v>
      </c>
      <c r="E28" s="1">
        <v>87.3</v>
      </c>
      <c r="F28" s="4">
        <f>E28-E4</f>
        <v>19.774999999999991</v>
      </c>
      <c r="G28" s="4">
        <f t="shared" si="1"/>
        <v>391.05062499999968</v>
      </c>
      <c r="I28">
        <f t="shared" si="2"/>
        <v>261.89999999999998</v>
      </c>
    </row>
    <row r="29" spans="1:9" x14ac:dyDescent="0.25">
      <c r="A29" s="1">
        <v>4</v>
      </c>
      <c r="B29">
        <f>A29-E3</f>
        <v>-6.5</v>
      </c>
      <c r="C29">
        <f t="shared" si="0"/>
        <v>42.25</v>
      </c>
      <c r="E29" s="1">
        <v>91.4</v>
      </c>
      <c r="F29" s="4">
        <f>E29-E4</f>
        <v>23.875</v>
      </c>
      <c r="G29" s="4">
        <f t="shared" si="1"/>
        <v>570.015625</v>
      </c>
      <c r="I29">
        <f t="shared" si="2"/>
        <v>365.6</v>
      </c>
    </row>
    <row r="30" spans="1:9" x14ac:dyDescent="0.25">
      <c r="A30" s="1">
        <v>5</v>
      </c>
      <c r="B30">
        <f>A30-E3</f>
        <v>-5.5</v>
      </c>
      <c r="C30">
        <f t="shared" si="0"/>
        <v>30.25</v>
      </c>
      <c r="E30" s="1">
        <v>81.8</v>
      </c>
      <c r="F30" s="4">
        <f>E30-E4</f>
        <v>14.274999999999991</v>
      </c>
      <c r="G30" s="4">
        <f t="shared" si="1"/>
        <v>203.77562499999976</v>
      </c>
      <c r="I30">
        <f t="shared" si="2"/>
        <v>409</v>
      </c>
    </row>
    <row r="31" spans="1:9" x14ac:dyDescent="0.25">
      <c r="A31" s="1">
        <v>6</v>
      </c>
      <c r="B31">
        <f>A31-E3</f>
        <v>-4.5</v>
      </c>
      <c r="C31">
        <f t="shared" si="0"/>
        <v>20.25</v>
      </c>
      <c r="E31" s="1">
        <v>76.099999999999994</v>
      </c>
      <c r="F31" s="4">
        <f>E31-E4</f>
        <v>8.5749999999999886</v>
      </c>
      <c r="G31" s="4">
        <f t="shared" si="1"/>
        <v>73.530624999999802</v>
      </c>
      <c r="I31">
        <f t="shared" si="2"/>
        <v>456.59999999999997</v>
      </c>
    </row>
    <row r="32" spans="1:9" x14ac:dyDescent="0.25">
      <c r="A32" s="1">
        <v>7</v>
      </c>
      <c r="B32">
        <f>A32-E3</f>
        <v>-3.5</v>
      </c>
      <c r="C32">
        <f t="shared" si="0"/>
        <v>12.25</v>
      </c>
      <c r="E32" s="1">
        <v>74.5</v>
      </c>
      <c r="F32" s="4">
        <f>E32-E4</f>
        <v>6.9749999999999943</v>
      </c>
      <c r="G32" s="4">
        <f t="shared" si="1"/>
        <v>48.65062499999992</v>
      </c>
      <c r="I32">
        <f t="shared" si="2"/>
        <v>521.5</v>
      </c>
    </row>
    <row r="33" spans="1:9" x14ac:dyDescent="0.25">
      <c r="A33" s="1">
        <v>8</v>
      </c>
      <c r="B33">
        <f>A33-E3</f>
        <v>-2.5</v>
      </c>
      <c r="C33">
        <f t="shared" si="0"/>
        <v>6.25</v>
      </c>
      <c r="E33" s="1">
        <v>77.400000000000006</v>
      </c>
      <c r="F33" s="4">
        <f>E33-E4</f>
        <v>9.875</v>
      </c>
      <c r="G33" s="4">
        <f t="shared" si="1"/>
        <v>97.515625</v>
      </c>
      <c r="I33">
        <f t="shared" si="2"/>
        <v>619.20000000000005</v>
      </c>
    </row>
    <row r="34" spans="1:9" x14ac:dyDescent="0.25">
      <c r="A34" s="1">
        <v>9</v>
      </c>
      <c r="B34">
        <f>A34-E3</f>
        <v>-1.5</v>
      </c>
      <c r="C34">
        <f t="shared" si="0"/>
        <v>2.25</v>
      </c>
      <c r="E34" s="1">
        <v>74.400000000000006</v>
      </c>
      <c r="F34" s="4">
        <f>E34-E4</f>
        <v>6.875</v>
      </c>
      <c r="G34" s="4">
        <f t="shared" si="1"/>
        <v>47.265625</v>
      </c>
      <c r="I34">
        <f t="shared" si="2"/>
        <v>669.6</v>
      </c>
    </row>
    <row r="35" spans="1:9" x14ac:dyDescent="0.25">
      <c r="A35" s="1">
        <v>10</v>
      </c>
      <c r="B35">
        <f>A35-E3</f>
        <v>-0.5</v>
      </c>
      <c r="C35">
        <f t="shared" si="0"/>
        <v>0.25</v>
      </c>
      <c r="E35" s="1">
        <v>64.7</v>
      </c>
      <c r="F35" s="4">
        <f>E35-E4</f>
        <v>-2.8250000000000028</v>
      </c>
      <c r="G35" s="4">
        <f t="shared" si="1"/>
        <v>7.9806250000000158</v>
      </c>
      <c r="I35">
        <f t="shared" si="2"/>
        <v>647</v>
      </c>
    </row>
    <row r="36" spans="1:9" x14ac:dyDescent="0.25">
      <c r="A36" s="1">
        <v>11</v>
      </c>
      <c r="B36">
        <f>A36-E3</f>
        <v>0.5</v>
      </c>
      <c r="C36">
        <f t="shared" si="0"/>
        <v>0.25</v>
      </c>
      <c r="E36" s="1">
        <v>61.4</v>
      </c>
      <c r="F36" s="4">
        <f>E36-E4</f>
        <v>-6.1250000000000071</v>
      </c>
      <c r="G36" s="4">
        <f t="shared" si="1"/>
        <v>37.515625000000085</v>
      </c>
      <c r="I36">
        <f t="shared" si="2"/>
        <v>675.4</v>
      </c>
    </row>
    <row r="37" spans="1:9" x14ac:dyDescent="0.25">
      <c r="A37" s="1">
        <v>12</v>
      </c>
      <c r="B37">
        <f>A37-E3</f>
        <v>1.5</v>
      </c>
      <c r="C37">
        <f t="shared" si="0"/>
        <v>2.25</v>
      </c>
      <c r="E37" s="1">
        <v>60.9</v>
      </c>
      <c r="F37" s="4">
        <f>E37-E4</f>
        <v>-6.6250000000000071</v>
      </c>
      <c r="G37" s="4">
        <f t="shared" si="1"/>
        <v>43.890625000000092</v>
      </c>
      <c r="I37">
        <f t="shared" si="2"/>
        <v>730.8</v>
      </c>
    </row>
    <row r="38" spans="1:9" x14ac:dyDescent="0.25">
      <c r="A38" s="1">
        <v>13</v>
      </c>
      <c r="B38">
        <f>A38-E3</f>
        <v>2.5</v>
      </c>
      <c r="C38">
        <f t="shared" si="0"/>
        <v>6.25</v>
      </c>
      <c r="E38" s="1">
        <v>70.5</v>
      </c>
      <c r="F38" s="4">
        <f>E38-E4</f>
        <v>2.9749999999999943</v>
      </c>
      <c r="G38" s="4">
        <f t="shared" si="1"/>
        <v>8.8506249999999653</v>
      </c>
      <c r="I38">
        <f t="shared" si="2"/>
        <v>916.5</v>
      </c>
    </row>
    <row r="39" spans="1:9" x14ac:dyDescent="0.25">
      <c r="A39" s="1">
        <v>14</v>
      </c>
      <c r="B39">
        <f>A39-E3</f>
        <v>3.5</v>
      </c>
      <c r="C39">
        <f t="shared" si="0"/>
        <v>12.25</v>
      </c>
      <c r="E39" s="1">
        <v>63.3</v>
      </c>
      <c r="F39" s="4">
        <f>E39-E4</f>
        <v>-4.2250000000000085</v>
      </c>
      <c r="G39" s="4">
        <f t="shared" si="1"/>
        <v>17.850625000000072</v>
      </c>
      <c r="I39">
        <f t="shared" si="2"/>
        <v>886.19999999999993</v>
      </c>
    </row>
    <row r="40" spans="1:9" x14ac:dyDescent="0.25">
      <c r="A40" s="1">
        <v>15</v>
      </c>
      <c r="B40">
        <f>A40-E3</f>
        <v>4.5</v>
      </c>
      <c r="C40">
        <f t="shared" si="0"/>
        <v>20.25</v>
      </c>
      <c r="E40" s="1">
        <v>57.1</v>
      </c>
      <c r="F40" s="4">
        <f>E40-E4</f>
        <v>-10.425000000000004</v>
      </c>
      <c r="G40" s="4">
        <f t="shared" si="1"/>
        <v>108.68062500000009</v>
      </c>
      <c r="I40">
        <f>A40*E40</f>
        <v>856.5</v>
      </c>
    </row>
    <row r="41" spans="1:9" x14ac:dyDescent="0.25">
      <c r="A41" s="1">
        <v>16</v>
      </c>
      <c r="B41">
        <f>A41-E3</f>
        <v>5.5</v>
      </c>
      <c r="C41">
        <f t="shared" si="0"/>
        <v>30.25</v>
      </c>
      <c r="E41" s="1">
        <v>47.2</v>
      </c>
      <c r="F41" s="4">
        <f>E41-E4</f>
        <v>-20.325000000000003</v>
      </c>
      <c r="G41" s="4">
        <f t="shared" si="1"/>
        <v>413.10562500000009</v>
      </c>
      <c r="I41">
        <f t="shared" si="2"/>
        <v>755.2</v>
      </c>
    </row>
    <row r="42" spans="1:9" x14ac:dyDescent="0.25">
      <c r="A42" s="1">
        <v>17</v>
      </c>
      <c r="B42">
        <f>A42-E3</f>
        <v>6.5</v>
      </c>
      <c r="C42">
        <f t="shared" si="0"/>
        <v>42.25</v>
      </c>
      <c r="E42" s="1">
        <v>45.4</v>
      </c>
      <c r="F42" s="4">
        <f>E42-E4</f>
        <v>-22.125000000000007</v>
      </c>
      <c r="G42" s="4">
        <f t="shared" si="1"/>
        <v>489.51562500000034</v>
      </c>
      <c r="I42">
        <f t="shared" si="2"/>
        <v>771.8</v>
      </c>
    </row>
    <row r="43" spans="1:9" x14ac:dyDescent="0.25">
      <c r="A43" s="1">
        <v>18</v>
      </c>
      <c r="B43">
        <f>A43-E3</f>
        <v>7.5</v>
      </c>
      <c r="C43">
        <f t="shared" si="0"/>
        <v>56.25</v>
      </c>
      <c r="E43" s="1">
        <v>44.5</v>
      </c>
      <c r="F43" s="4">
        <f>E43-E4</f>
        <v>-23.025000000000006</v>
      </c>
      <c r="G43" s="4">
        <f t="shared" si="1"/>
        <v>530.15062500000022</v>
      </c>
      <c r="I43">
        <f t="shared" si="2"/>
        <v>801</v>
      </c>
    </row>
    <row r="44" spans="1:9" x14ac:dyDescent="0.25">
      <c r="A44" s="1">
        <v>19</v>
      </c>
      <c r="B44">
        <f>A44-E3</f>
        <v>8.5</v>
      </c>
      <c r="C44">
        <f t="shared" si="0"/>
        <v>72.25</v>
      </c>
      <c r="E44" s="1">
        <v>43.8</v>
      </c>
      <c r="F44" s="4">
        <f>E44-E4</f>
        <v>-23.725000000000009</v>
      </c>
      <c r="G44" s="4">
        <f t="shared" si="1"/>
        <v>562.87562500000035</v>
      </c>
      <c r="I44">
        <f t="shared" si="2"/>
        <v>832.19999999999993</v>
      </c>
    </row>
    <row r="45" spans="1:9" x14ac:dyDescent="0.25">
      <c r="A45" s="1">
        <v>20</v>
      </c>
      <c r="B45">
        <f>A45-E3</f>
        <v>9.5</v>
      </c>
      <c r="C45">
        <f t="shared" si="0"/>
        <v>90.25</v>
      </c>
      <c r="E45" s="1">
        <v>43.7</v>
      </c>
      <c r="F45" s="4">
        <f>E45-E4</f>
        <v>-23.825000000000003</v>
      </c>
      <c r="G45" s="4">
        <f t="shared" si="1"/>
        <v>567.63062500000012</v>
      </c>
      <c r="I45">
        <f t="shared" si="2"/>
        <v>874</v>
      </c>
    </row>
    <row r="46" spans="1:9" x14ac:dyDescent="0.25">
      <c r="B46" t="s">
        <v>9</v>
      </c>
      <c r="C46" s="7">
        <f>SUM(C26:C45)</f>
        <v>665</v>
      </c>
      <c r="F46" t="s">
        <v>9</v>
      </c>
      <c r="G46" s="10">
        <f>SUM(G26:G45)</f>
        <v>5472.9574999999995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8-9</vt:lpstr>
      <vt:lpstr>10-12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2023-04-03T16:20:22Z</dcterms:created>
  <dcterms:modified xsi:type="dcterms:W3CDTF">2023-04-06T13:48:56Z</dcterms:modified>
</cp:coreProperties>
</file>