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1.1\Office\"/>
    </mc:Choice>
  </mc:AlternateContent>
  <xr:revisionPtr revIDLastSave="0" documentId="13_ncr:1_{53D0C718-3858-471D-9720-4B33CCC791CA}" xr6:coauthVersionLast="45" xr6:coauthVersionMax="45" xr10:uidLastSave="{00000000-0000-0000-0000-000000000000}"/>
  <bookViews>
    <workbookView xWindow="12675" yWindow="735" windowWidth="21600" windowHeight="11385" tabRatio="619" activeTab="1" xr2:uid="{E599AE80-615C-4B6C-9C1F-E854D84AE947}"/>
  </bookViews>
  <sheets>
    <sheet name="Сводная" sheetId="10" r:id="rId1"/>
    <sheet name="Основная" sheetId="1" r:id="rId2"/>
    <sheet name="Вспомогательная" sheetId="2" r:id="rId3"/>
    <sheet name="Лист1 (2)" sheetId="6" r:id="rId4"/>
    <sheet name="Лист4" sheetId="4" r:id="rId5"/>
  </sheets>
  <definedNames>
    <definedName name="_xlnm._FilterDatabase" localSheetId="3" hidden="1">'Лист1 (2)'!$A$1:$I$11</definedName>
    <definedName name="_xlnm._FilterDatabase" localSheetId="1" hidden="1">Основная!$A$1:$I$14</definedName>
  </definedNames>
  <calcPr calcId="191029" refMode="R1C1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4" i="6" l="1"/>
  <c r="E32" i="6"/>
  <c r="E30" i="6"/>
  <c r="E28" i="6"/>
  <c r="E25" i="6"/>
  <c r="E21" i="6"/>
  <c r="E19" i="6"/>
  <c r="E35" i="6" s="1"/>
  <c r="I8" i="6" l="1"/>
  <c r="H8" i="6"/>
  <c r="I2" i="6"/>
  <c r="H2" i="6"/>
  <c r="I10" i="6"/>
  <c r="H10" i="6"/>
  <c r="I6" i="6"/>
  <c r="H6" i="6"/>
  <c r="I11" i="6"/>
  <c r="H11" i="6"/>
  <c r="I9" i="6"/>
  <c r="H9" i="6"/>
  <c r="I7" i="6"/>
  <c r="H7" i="6"/>
  <c r="I3" i="6"/>
  <c r="H3" i="6"/>
  <c r="I5" i="6"/>
  <c r="H5" i="6"/>
  <c r="I4" i="6"/>
  <c r="H4" i="6"/>
  <c r="I7" i="1"/>
  <c r="H13" i="1"/>
  <c r="I13" i="1" l="1"/>
  <c r="H5" i="1"/>
  <c r="I5" i="1"/>
  <c r="H2" i="1"/>
  <c r="I2" i="1"/>
  <c r="H3" i="1" l="1"/>
  <c r="H14" i="1"/>
  <c r="H6" i="1"/>
  <c r="H7" i="1"/>
  <c r="H11" i="1"/>
  <c r="H8" i="1"/>
  <c r="H10" i="1"/>
  <c r="I3" i="1"/>
  <c r="I4" i="1" s="1"/>
  <c r="I10" i="1"/>
  <c r="I14" i="1"/>
  <c r="I15" i="1" s="1"/>
  <c r="I6" i="1"/>
  <c r="I9" i="1" s="1"/>
  <c r="I11" i="1"/>
  <c r="I8" i="1"/>
  <c r="I12" i="1" l="1"/>
  <c r="I16" i="1" s="1"/>
</calcChain>
</file>

<file path=xl/sharedStrings.xml><?xml version="1.0" encoding="utf-8"?>
<sst xmlns="http://schemas.openxmlformats.org/spreadsheetml/2006/main" count="157" uniqueCount="50">
  <si>
    <t>Тип літака</t>
  </si>
  <si>
    <t>Номер рейсу</t>
  </si>
  <si>
    <t>ПІБ командира екіпажу</t>
  </si>
  <si>
    <t>Дата вильоту</t>
  </si>
  <si>
    <t>Собівартість польоту 1-го пасажира, грн</t>
  </si>
  <si>
    <t>Очікуваний прибуток, $</t>
  </si>
  <si>
    <t>Отриманий прибуток, $</t>
  </si>
  <si>
    <t>Кількість посадкових місць</t>
  </si>
  <si>
    <t>Норма пального, літри</t>
  </si>
  <si>
    <t>Курс доллара</t>
  </si>
  <si>
    <t>Іванов І.І.</t>
  </si>
  <si>
    <t>Петров П.П.</t>
  </si>
  <si>
    <t>Сідоров С.С.</t>
  </si>
  <si>
    <t>1234А</t>
  </si>
  <si>
    <t>1Н234</t>
  </si>
  <si>
    <t>Кількість пасажирів, що вилітають</t>
  </si>
  <si>
    <t>Номер
 п/п</t>
  </si>
  <si>
    <t>Airbus A320</t>
  </si>
  <si>
    <t>ATR 42</t>
  </si>
  <si>
    <t>Saab AB 2000</t>
  </si>
  <si>
    <t>Boeing 747</t>
  </si>
  <si>
    <t>245T5</t>
  </si>
  <si>
    <t>58P47</t>
  </si>
  <si>
    <t>431T1</t>
  </si>
  <si>
    <t>789C1</t>
  </si>
  <si>
    <t>122D2</t>
  </si>
  <si>
    <t>2002F</t>
  </si>
  <si>
    <t>2 Итог</t>
  </si>
  <si>
    <t>Общий итог</t>
  </si>
  <si>
    <t>Airbus A320 Итог</t>
  </si>
  <si>
    <t>ATR 42 Итог</t>
  </si>
  <si>
    <t>Boeing 747 Итог</t>
  </si>
  <si>
    <t>Saab AB 2000 Итог</t>
  </si>
  <si>
    <t>Сумма по полю Отриманий прибуток, $</t>
  </si>
  <si>
    <t>(пусто)</t>
  </si>
  <si>
    <t>Названия столбцов</t>
  </si>
  <si>
    <t>Airbus A320 Итог Итог</t>
  </si>
  <si>
    <t>ATR 42 Итог Итог</t>
  </si>
  <si>
    <t>Boeing 747 Итог Итог</t>
  </si>
  <si>
    <t>Saab AB 2000 Итог Итог</t>
  </si>
  <si>
    <t>Общий итог Итог</t>
  </si>
  <si>
    <t>Названия строк</t>
  </si>
  <si>
    <t>0</t>
  </si>
  <si>
    <t>15.02.2022 Итог</t>
  </si>
  <si>
    <t>20.02.2022 Итог</t>
  </si>
  <si>
    <t>28.02.2022 Итог</t>
  </si>
  <si>
    <t>24.03.2022 Итог</t>
  </si>
  <si>
    <t>09.04.2022 Итог</t>
  </si>
  <si>
    <t>11.04.2022 Итог</t>
  </si>
  <si>
    <t>25.04.2022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</si>
</sst>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4" borderId="2" xfId="0" applyFont="1" applyFill="1" applyBorder="1"/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14" fontId="0" fillId="0" borderId="5" xfId="0" applyNumberFormat="1" applyFont="1" applyBorder="1"/>
    <xf numFmtId="1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/>
    <xf numFmtId="2" fontId="0" fillId="0" borderId="6" xfId="0" applyNumberFormat="1" applyFont="1" applyBorder="1"/>
    <xf numFmtId="0" fontId="0" fillId="4" borderId="5" xfId="0" applyFont="1" applyFill="1" applyBorder="1"/>
    <xf numFmtId="14" fontId="0" fillId="4" borderId="5" xfId="0" applyNumberFormat="1" applyFont="1" applyFill="1" applyBorder="1"/>
    <xf numFmtId="1" fontId="0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/>
    <xf numFmtId="2" fontId="0" fillId="4" borderId="6" xfId="0" applyNumberFormat="1" applyFont="1" applyFill="1" applyBorder="1"/>
    <xf numFmtId="11" fontId="0" fillId="4" borderId="5" xfId="0" applyNumberFormat="1" applyFont="1" applyFill="1" applyBorder="1" applyAlignment="1">
      <alignment horizontal="center" vertical="center"/>
    </xf>
    <xf numFmtId="0" fontId="0" fillId="0" borderId="5" xfId="0" applyFont="1" applyBorder="1"/>
    <xf numFmtId="14" fontId="0" fillId="4" borderId="5" xfId="0" applyNumberFormat="1" applyFont="1" applyFill="1" applyBorder="1" applyAlignment="1">
      <alignment horizontal="center" vertical="center"/>
    </xf>
    <xf numFmtId="0" fontId="3" fillId="0" borderId="5" xfId="2" applyFont="1" applyBorder="1" applyAlignment="1">
      <alignment horizontal="center" vertical="center" wrapText="1"/>
    </xf>
    <xf numFmtId="2" fontId="0" fillId="0" borderId="5" xfId="1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4" fontId="0" fillId="4" borderId="2" xfId="0" applyNumberFormat="1" applyFont="1" applyFill="1" applyBorder="1"/>
    <xf numFmtId="1" fontId="0" fillId="4" borderId="2" xfId="0" applyNumberFormat="1" applyFont="1" applyFill="1" applyBorder="1" applyAlignment="1">
      <alignment horizontal="center" vertical="center"/>
    </xf>
    <xf numFmtId="2" fontId="0" fillId="4" borderId="2" xfId="0" applyNumberFormat="1" applyFont="1" applyFill="1" applyBorder="1" applyAlignment="1">
      <alignment horizontal="center" vertical="center"/>
    </xf>
    <xf numFmtId="2" fontId="0" fillId="4" borderId="2" xfId="0" applyNumberFormat="1" applyFont="1" applyFill="1" applyBorder="1"/>
    <xf numFmtId="2" fontId="0" fillId="4" borderId="3" xfId="0" applyNumberFormat="1" applyFont="1" applyFill="1" applyBorder="1"/>
    <xf numFmtId="0" fontId="0" fillId="4" borderId="0" xfId="0" applyFont="1" applyFill="1" applyBorder="1" applyAlignment="1">
      <alignment horizontal="center" vertical="center"/>
    </xf>
    <xf numFmtId="0" fontId="0" fillId="4" borderId="0" xfId="0" applyFont="1" applyFill="1" applyBorder="1"/>
    <xf numFmtId="14" fontId="0" fillId="4" borderId="0" xfId="0" applyNumberFormat="1" applyFont="1" applyFill="1" applyBorder="1"/>
    <xf numFmtId="1" fontId="0" fillId="4" borderId="0" xfId="0" applyNumberFormat="1" applyFont="1" applyFill="1" applyBorder="1" applyAlignment="1">
      <alignment horizontal="center" vertical="center"/>
    </xf>
    <xf numFmtId="2" fontId="0" fillId="4" borderId="0" xfId="0" applyNumberFormat="1" applyFont="1" applyFill="1" applyBorder="1" applyAlignment="1">
      <alignment horizontal="center" vertical="center"/>
    </xf>
    <xf numFmtId="2" fontId="0" fillId="4" borderId="0" xfId="0" applyNumberFormat="1" applyFont="1" applyFill="1" applyBorder="1"/>
    <xf numFmtId="0" fontId="6" fillId="4" borderId="0" xfId="0" applyFont="1" applyFill="1" applyBorder="1" applyAlignment="1">
      <alignment horizontal="center" vertical="center"/>
    </xf>
    <xf numFmtId="14" fontId="6" fillId="4" borderId="5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14" fontId="0" fillId="4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14" fontId="6" fillId="0" borderId="5" xfId="0" applyNumberFormat="1" applyFont="1" applyBorder="1"/>
    <xf numFmtId="14" fontId="6" fillId="4" borderId="5" xfId="0" applyNumberFormat="1" applyFont="1" applyFill="1" applyBorder="1"/>
    <xf numFmtId="14" fontId="6" fillId="4" borderId="0" xfId="0" applyNumberFormat="1" applyFont="1" applyFill="1" applyBorder="1"/>
  </cellXfs>
  <cellStyles count="3">
    <cellStyle name="Гиперссылка" xfId="2" builtinId="8"/>
    <cellStyle name="Обычный" xfId="0" builtinId="0"/>
    <cellStyle name="Процентный" xfId="1" builtinId="5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('Лист1 (2)'!$D$19,'Лист1 (2)'!$D$21,'Лист1 (2)'!$D$25,'Лист1 (2)'!$D$28,'Лист1 (2)'!$D$30,'Лист1 (2)'!$D$32,'Лист1 (2)'!$D$34)</c:f>
              <c:strCache>
                <c:ptCount val="7"/>
                <c:pt idx="0">
                  <c:v>15.02.2022 Итог</c:v>
                </c:pt>
                <c:pt idx="1">
                  <c:v>20.02.2022 Итог</c:v>
                </c:pt>
                <c:pt idx="2">
                  <c:v>28.02.2022 Итог</c:v>
                </c:pt>
                <c:pt idx="3">
                  <c:v>24.03.2022 Итог</c:v>
                </c:pt>
                <c:pt idx="4">
                  <c:v>09.04.2022 Итог</c:v>
                </c:pt>
                <c:pt idx="5">
                  <c:v>11.04.2022 Итог</c:v>
                </c:pt>
                <c:pt idx="6">
                  <c:v>25.04.2022 Итог</c:v>
                </c:pt>
              </c:strCache>
            </c:strRef>
          </c:cat>
          <c:val>
            <c:numRef>
              <c:f>('Лист1 (2)'!$E$19,'Лист1 (2)'!$E$21,'Лист1 (2)'!$E$25,'Лист1 (2)'!$E$28,'Лист1 (2)'!$E$30,'Лист1 (2)'!$E$32,'Лист1 (2)'!$E$34)</c:f>
              <c:numCache>
                <c:formatCode>0</c:formatCode>
                <c:ptCount val="7"/>
                <c:pt idx="0">
                  <c:v>50</c:v>
                </c:pt>
                <c:pt idx="1">
                  <c:v>60</c:v>
                </c:pt>
                <c:pt idx="2">
                  <c:v>760</c:v>
                </c:pt>
                <c:pt idx="3">
                  <c:v>100</c:v>
                </c:pt>
                <c:pt idx="4">
                  <c:v>50</c:v>
                </c:pt>
                <c:pt idx="5">
                  <c:v>250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3-4CD4-8B32-E81F8C257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871648"/>
        <c:axId val="870964192"/>
      </c:lineChart>
      <c:catAx>
        <c:axId val="8698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70964192"/>
        <c:crosses val="autoZero"/>
        <c:auto val="1"/>
        <c:lblAlgn val="ctr"/>
        <c:lblOffset val="100"/>
        <c:noMultiLvlLbl val="0"/>
      </c:catAx>
      <c:valAx>
        <c:axId val="8709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698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704849</xdr:colOff>
      <xdr:row>17</xdr:row>
      <xdr:rowOff>114300</xdr:rowOff>
    </xdr:from>
    <xdr:to>
      <xdr:col>10</xdr:col>
      <xdr:colOff>276224</xdr:colOff>
      <xdr:row>34</xdr:row>
      <xdr:rowOff>161925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9A40F68-36F1-4A39-8EB0-4591DC376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merkyr" refreshedDate="44612.867143171294" createdVersion="6" refreshedVersion="6" minRefreshableVersion="3" recordCount="16" xr:uid="{8058549E-0D51-4EC7-A9C4-3B7A0A64305C}">
  <cacheSource type="worksheet">
    <worksheetSource ref="A1:I16" sheet="Основная"/>
  </cacheSource>
  <cacheFields count="9">
    <cacheField name="Номер_x000a_ п/п" numFmtId="0">
      <sharedItems containsString="0" containsBlank="1" containsNumber="1" containsInteger="1" minValue="1" maxValue="10"/>
    </cacheField>
    <cacheField name="Тип літака" numFmtId="0">
      <sharedItems containsMixedTypes="1" containsNumber="1" containsInteger="1" minValue="2" maxValue="2" count="10">
        <n v="2"/>
        <s v="Airbus A320"/>
        <s v="Airbus A320 Итог"/>
        <s v="ATR 42"/>
        <s v="ATR 42 Итог"/>
        <s v="Boeing 747"/>
        <s v="Boeing 747 Итог"/>
        <s v="Saab AB 2000"/>
        <s v="Saab AB 2000 Итог"/>
        <s v="Общий итог"/>
      </sharedItems>
    </cacheField>
    <cacheField name="Номер рейсу" numFmtId="0">
      <sharedItems containsBlank="1" containsMixedTypes="1" containsNumber="1" containsInteger="1" minValue="3" maxValue="15476" count="12">
        <n v="3"/>
        <s v="1Н234"/>
        <s v="245T5"/>
        <m/>
        <s v="1234А"/>
        <s v="789C1"/>
        <n v="15476"/>
        <s v="2002F"/>
        <s v="58P47"/>
        <s v="122D2"/>
        <n v="11111"/>
        <s v="431T1"/>
      </sharedItems>
    </cacheField>
    <cacheField name="ПІБ командира екіпажу" numFmtId="0">
      <sharedItems containsBlank="1" containsMixedTypes="1" containsNumber="1" containsInteger="1" minValue="4" maxValue="4"/>
    </cacheField>
    <cacheField name="Дата вильоту" numFmtId="0">
      <sharedItems containsDate="1" containsString="0" containsBlank="1" containsMixedTypes="1" minDate="1899-12-31T00:21:04" maxDate="2022-04-26T00:00:00" count="12">
        <n v="5"/>
        <d v="2022-02-28T00:00:00"/>
        <d v="2022-03-08T00:00:00"/>
        <m/>
        <d v="2022-02-20T00:00:00"/>
        <d v="2022-04-01T00:00:00"/>
        <d v="2022-04-09T00:00:00"/>
        <d v="2022-04-25T00:00:00"/>
        <d v="2022-03-16T00:00:00"/>
        <d v="2022-04-17T00:00:00"/>
        <d v="2022-02-15T00:00:00"/>
        <d v="2022-03-24T00:00:00"/>
      </sharedItems>
    </cacheField>
    <cacheField name="Кількість пасажирів, що вилітають" numFmtId="0">
      <sharedItems containsString="0" containsBlank="1" containsNumber="1" containsInteger="1" minValue="6" maxValue="660"/>
    </cacheField>
    <cacheField name="Собівартість польоту 1-го пасажира, грн" numFmtId="0">
      <sharedItems containsString="0" containsBlank="1" containsNumber="1" containsInteger="1" minValue="7" maxValue="7950"/>
    </cacheField>
    <cacheField name="Очікуваний прибуток, $" numFmtId="0">
      <sharedItems containsString="0" containsBlank="1" containsNumber="1" minValue="8" maxValue="18131.86813186813"/>
    </cacheField>
    <cacheField name="Отриманий прибуток, $" numFmtId="0">
      <sharedItems containsSemiMixedTypes="0" containsString="0" containsNumber="1" minValue="9" maxValue="57234.274725274721" count="12">
        <n v="9"/>
        <n v="4368.131868131868"/>
        <n v="8736.2637362637361"/>
        <n v="4285.7142857142853"/>
        <n v="3571.4285714285716"/>
        <n v="15000"/>
        <n v="18131.86813186813"/>
        <n v="6868.131868131868"/>
        <n v="25000"/>
        <n v="4120.8791208791208"/>
        <n v="8489.0109890109889"/>
        <n v="57234.2747252747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  <x v="0"/>
    <x v="0"/>
    <n v="4"/>
    <x v="0"/>
    <n v="6"/>
    <n v="7"/>
    <n v="8"/>
    <x v="0"/>
  </r>
  <r>
    <n v="3"/>
    <x v="1"/>
    <x v="1"/>
    <s v="Сідоров С.С."/>
    <x v="1"/>
    <n v="50"/>
    <n v="7950"/>
    <n v="13978.021978021978"/>
    <x v="1"/>
  </r>
  <r>
    <n v="4"/>
    <x v="1"/>
    <x v="2"/>
    <s v="Петров П.П."/>
    <x v="2"/>
    <n v="50"/>
    <n v="7950"/>
    <n v="13978.021978021978"/>
    <x v="1"/>
  </r>
  <r>
    <m/>
    <x v="2"/>
    <x v="3"/>
    <m/>
    <x v="3"/>
    <m/>
    <m/>
    <m/>
    <x v="2"/>
  </r>
  <r>
    <n v="2"/>
    <x v="3"/>
    <x v="4"/>
    <s v="Петров П.П."/>
    <x v="4"/>
    <n v="60"/>
    <n v="6500"/>
    <n v="4285.7142857142853"/>
    <x v="3"/>
  </r>
  <r>
    <n v="7"/>
    <x v="3"/>
    <x v="5"/>
    <s v="Сідоров С.С."/>
    <x v="5"/>
    <n v="50"/>
    <n v="6500"/>
    <n v="4285.7142857142853"/>
    <x v="4"/>
  </r>
  <r>
    <n v="8"/>
    <x v="3"/>
    <x v="6"/>
    <s v="Сідоров С.С."/>
    <x v="6"/>
    <n v="50"/>
    <n v="6500"/>
    <n v="4285.7142857142853"/>
    <x v="4"/>
  </r>
  <r>
    <n v="10"/>
    <x v="3"/>
    <x v="7"/>
    <s v="Петров П.П."/>
    <x v="7"/>
    <n v="50"/>
    <n v="6500"/>
    <n v="4285.7142857142853"/>
    <x v="4"/>
  </r>
  <r>
    <m/>
    <x v="4"/>
    <x v="3"/>
    <m/>
    <x v="3"/>
    <m/>
    <m/>
    <m/>
    <x v="5"/>
  </r>
  <r>
    <n v="5"/>
    <x v="5"/>
    <x v="8"/>
    <s v="Іванов І.І."/>
    <x v="8"/>
    <n v="660"/>
    <n v="2500"/>
    <n v="18131.86813186813"/>
    <x v="6"/>
  </r>
  <r>
    <n v="9"/>
    <x v="5"/>
    <x v="9"/>
    <s v="Іванов І.І."/>
    <x v="9"/>
    <n v="250"/>
    <n v="2500"/>
    <n v="18131.86813186813"/>
    <x v="7"/>
  </r>
  <r>
    <m/>
    <x v="6"/>
    <x v="3"/>
    <m/>
    <x v="3"/>
    <m/>
    <m/>
    <m/>
    <x v="8"/>
  </r>
  <r>
    <n v="1"/>
    <x v="7"/>
    <x v="10"/>
    <s v="Іванов І.І."/>
    <x v="10"/>
    <n v="50"/>
    <n v="7500"/>
    <n v="4120.8791208791208"/>
    <x v="9"/>
  </r>
  <r>
    <n v="6"/>
    <x v="7"/>
    <x v="11"/>
    <s v="Петров П.П."/>
    <x v="11"/>
    <n v="50"/>
    <n v="7950"/>
    <n v="4368.131868131868"/>
    <x v="1"/>
  </r>
  <r>
    <m/>
    <x v="8"/>
    <x v="3"/>
    <m/>
    <x v="3"/>
    <m/>
    <m/>
    <m/>
    <x v="10"/>
  </r>
  <r>
    <m/>
    <x v="9"/>
    <x v="3"/>
    <m/>
    <x v="3"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FB891-6656-46DB-98D3-483CAA1E2276}" name="Сводная таблица3" cacheId="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N15" firstHeaderRow="1" firstDataRow="2" firstDataCol="1"/>
  <pivotFields count="9">
    <pivotField showAll="0"/>
    <pivotField axis="axisRow" showAll="0" defaultSubtotal="0">
      <items count="10">
        <item n="0" x="0"/>
        <item x="1"/>
        <item x="2"/>
        <item x="3"/>
        <item x="4"/>
        <item x="5"/>
        <item x="6"/>
        <item x="7"/>
        <item x="8"/>
        <item x="9"/>
      </items>
    </pivotField>
    <pivotField axis="axisCol" showAll="0">
      <items count="13">
        <item x="0"/>
        <item x="10"/>
        <item x="6"/>
        <item x="9"/>
        <item x="4"/>
        <item x="1"/>
        <item x="7"/>
        <item x="2"/>
        <item x="11"/>
        <item x="8"/>
        <item x="5"/>
        <item x="3"/>
        <item t="default"/>
      </items>
    </pivotField>
    <pivotField showAll="0"/>
    <pivotField showAll="0"/>
    <pivotField showAll="0"/>
    <pivotField showAll="0"/>
    <pivotField showAll="0"/>
    <pivotField dataField="1" showAll="0">
      <items count="13">
        <item x="0"/>
        <item x="4"/>
        <item x="9"/>
        <item x="3"/>
        <item x="1"/>
        <item x="7"/>
        <item x="10"/>
        <item x="2"/>
        <item x="5"/>
        <item x="6"/>
        <item x="8"/>
        <item x="11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Сумма по полю Отриманий прибуток, $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72B5C-8838-49D5-8AD6-2568D80E8901}" name="Сводная таблица1" cacheId="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B6" firstHeaderRow="1" firstDataRow="3" firstDataCol="1"/>
  <pivotFields count="9"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3">
        <item x="0"/>
        <item x="10"/>
        <item x="6"/>
        <item x="9"/>
        <item x="4"/>
        <item x="1"/>
        <item x="7"/>
        <item x="2"/>
        <item x="11"/>
        <item x="8"/>
        <item x="5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Items count="1">
    <i/>
  </rowItems>
  <colFields count="2">
    <field x="1"/>
    <field x="2"/>
  </colFields>
  <colItems count="27">
    <i>
      <x/>
      <x/>
    </i>
    <i t="default">
      <x/>
    </i>
    <i>
      <x v="1"/>
      <x v="5"/>
    </i>
    <i r="1">
      <x v="7"/>
    </i>
    <i t="default">
      <x v="1"/>
    </i>
    <i>
      <x v="2"/>
      <x v="11"/>
    </i>
    <i t="default">
      <x v="2"/>
    </i>
    <i>
      <x v="3"/>
      <x v="2"/>
    </i>
    <i r="1">
      <x v="4"/>
    </i>
    <i r="1">
      <x v="6"/>
    </i>
    <i r="1">
      <x v="10"/>
    </i>
    <i t="default">
      <x v="3"/>
    </i>
    <i>
      <x v="4"/>
      <x v="11"/>
    </i>
    <i t="default">
      <x v="4"/>
    </i>
    <i>
      <x v="5"/>
      <x v="3"/>
    </i>
    <i r="1">
      <x v="9"/>
    </i>
    <i t="default">
      <x v="5"/>
    </i>
    <i>
      <x v="6"/>
      <x v="11"/>
    </i>
    <i t="default">
      <x v="6"/>
    </i>
    <i>
      <x v="7"/>
      <x v="1"/>
    </i>
    <i r="1">
      <x v="8"/>
    </i>
    <i t="default">
      <x v="7"/>
    </i>
    <i>
      <x v="8"/>
      <x v="11"/>
    </i>
    <i t="default">
      <x v="8"/>
    </i>
    <i>
      <x v="9"/>
      <x v="11"/>
    </i>
    <i t="default">
      <x v="9"/>
    </i>
    <i t="grand">
      <x/>
    </i>
  </colItems>
  <dataFields count="1">
    <dataField name="Сумма по полю Отриманий прибуток, $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2D3135-2A09-4F71-A550-5CBED1124EC9}" name="Таблица2" displayName="Таблица2" ref="A1:C6" totalsRowShown="0" headerRowDxfId="0">
  <autoFilter ref="A1:C6" xr:uid="{068FB8AD-7BCE-49C5-B011-1ACB3AFDCBE4}"/>
  <tableColumns count="3">
    <tableColumn id="1" xr3:uid="{8C6BD55C-DEB5-46C9-BF88-99CA02745099}" name="Тип літака"/>
    <tableColumn id="2" xr3:uid="{00BF54D9-8882-41DA-B320-12B914CF3D47}" name="Кількість посадкових місць"/>
    <tableColumn id="3" xr3:uid="{260DF082-98C8-415F-92E7-792CDBB9B884}" name="Норма пального, літр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4CB3-BDE4-4FD6-B9BE-3BFDFE8C02D9}">
  <dimension ref="A3:N15"/>
  <sheetViews>
    <sheetView workbookViewId="0">
      <selection activeCell="B23" sqref="B23"/>
    </sheetView>
  </sheetViews>
  <sheetFormatPr defaultRowHeight="15" x14ac:dyDescent="0.25"/>
  <cols>
    <col min="1" max="1" width="38.42578125" bestFit="1" customWidth="1"/>
    <col min="2" max="2" width="20.85546875" bestFit="1" customWidth="1"/>
    <col min="3" max="14" width="12" bestFit="1" customWidth="1"/>
    <col min="15" max="15" width="10.5703125" bestFit="1" customWidth="1"/>
    <col min="16" max="16" width="12" bestFit="1" customWidth="1"/>
    <col min="17" max="17" width="10.5703125" bestFit="1" customWidth="1"/>
    <col min="18" max="18" width="12" bestFit="1" customWidth="1"/>
    <col min="19" max="19" width="10.5703125" bestFit="1" customWidth="1"/>
    <col min="20" max="20" width="12" bestFit="1" customWidth="1"/>
    <col min="21" max="21" width="10.7109375" bestFit="1" customWidth="1"/>
    <col min="22" max="22" width="12" bestFit="1" customWidth="1"/>
    <col min="23" max="23" width="10.7109375" bestFit="1" customWidth="1"/>
    <col min="24" max="25" width="12" bestFit="1" customWidth="1"/>
    <col min="26" max="27" width="6" bestFit="1" customWidth="1"/>
    <col min="28" max="29" width="12" bestFit="1" customWidth="1"/>
    <col min="30" max="30" width="11.85546875" bestFit="1" customWidth="1"/>
  </cols>
  <sheetData>
    <row r="3" spans="1:14" x14ac:dyDescent="0.25">
      <c r="A3" s="47" t="s">
        <v>33</v>
      </c>
      <c r="B3" s="47" t="s">
        <v>35</v>
      </c>
    </row>
    <row r="4" spans="1:14" ht="13.5" customHeight="1" x14ac:dyDescent="0.25">
      <c r="A4" s="47" t="s">
        <v>41</v>
      </c>
      <c r="B4">
        <v>3</v>
      </c>
      <c r="C4">
        <v>11111</v>
      </c>
      <c r="D4">
        <v>15476</v>
      </c>
      <c r="E4" t="s">
        <v>25</v>
      </c>
      <c r="F4" t="s">
        <v>13</v>
      </c>
      <c r="G4" t="s">
        <v>14</v>
      </c>
      <c r="H4" t="s">
        <v>26</v>
      </c>
      <c r="I4" t="s">
        <v>21</v>
      </c>
      <c r="J4" t="s">
        <v>23</v>
      </c>
      <c r="K4" t="s">
        <v>22</v>
      </c>
      <c r="L4" t="s">
        <v>24</v>
      </c>
      <c r="M4" t="s">
        <v>34</v>
      </c>
      <c r="N4" t="s">
        <v>28</v>
      </c>
    </row>
    <row r="5" spans="1:14" ht="17.25" hidden="1" customHeight="1" x14ac:dyDescent="0.25">
      <c r="A5" s="49" t="s">
        <v>42</v>
      </c>
      <c r="B5" s="46">
        <v>9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>
        <v>9</v>
      </c>
    </row>
    <row r="6" spans="1:14" x14ac:dyDescent="0.25">
      <c r="A6" s="49" t="s">
        <v>17</v>
      </c>
      <c r="B6" s="46"/>
      <c r="C6" s="46"/>
      <c r="D6" s="46"/>
      <c r="E6" s="46"/>
      <c r="F6" s="46"/>
      <c r="G6" s="46">
        <v>4368.131868131868</v>
      </c>
      <c r="H6" s="46"/>
      <c r="I6" s="46">
        <v>4368.131868131868</v>
      </c>
      <c r="J6" s="46"/>
      <c r="K6" s="46"/>
      <c r="L6" s="46"/>
      <c r="M6" s="46"/>
      <c r="N6" s="46">
        <v>8736.2637362637361</v>
      </c>
    </row>
    <row r="7" spans="1:14" ht="0.75" customHeight="1" x14ac:dyDescent="0.25">
      <c r="A7" s="49" t="s">
        <v>29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>
        <v>8736.2637362637361</v>
      </c>
      <c r="N7" s="46">
        <v>8736.2637362637361</v>
      </c>
    </row>
    <row r="8" spans="1:14" ht="14.25" customHeight="1" x14ac:dyDescent="0.25">
      <c r="A8" s="49" t="s">
        <v>18</v>
      </c>
      <c r="B8" s="46"/>
      <c r="C8" s="46"/>
      <c r="D8" s="46">
        <v>3571.4285714285716</v>
      </c>
      <c r="E8" s="46"/>
      <c r="F8" s="46">
        <v>4285.7142857142853</v>
      </c>
      <c r="G8" s="46"/>
      <c r="H8" s="46">
        <v>3571.4285714285716</v>
      </c>
      <c r="I8" s="46"/>
      <c r="J8" s="46"/>
      <c r="K8" s="46"/>
      <c r="L8" s="46">
        <v>3571.4285714285716</v>
      </c>
      <c r="M8" s="46"/>
      <c r="N8" s="46">
        <v>15000</v>
      </c>
    </row>
    <row r="9" spans="1:14" hidden="1" x14ac:dyDescent="0.25">
      <c r="A9" s="49" t="s">
        <v>30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>
        <v>15000</v>
      </c>
      <c r="N9" s="46">
        <v>15000</v>
      </c>
    </row>
    <row r="10" spans="1:14" x14ac:dyDescent="0.25">
      <c r="A10" s="49" t="s">
        <v>20</v>
      </c>
      <c r="B10" s="46"/>
      <c r="C10" s="46"/>
      <c r="D10" s="46"/>
      <c r="E10" s="46">
        <v>6868.131868131868</v>
      </c>
      <c r="F10" s="46"/>
      <c r="G10" s="46"/>
      <c r="H10" s="46"/>
      <c r="I10" s="46"/>
      <c r="J10" s="46"/>
      <c r="K10" s="46">
        <v>18131.86813186813</v>
      </c>
      <c r="L10" s="46"/>
      <c r="M10" s="46"/>
      <c r="N10" s="46">
        <v>25000</v>
      </c>
    </row>
    <row r="11" spans="1:14" ht="0.75" customHeight="1" x14ac:dyDescent="0.25">
      <c r="A11" s="49" t="s">
        <v>31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>
        <v>25000</v>
      </c>
      <c r="N11" s="46">
        <v>25000</v>
      </c>
    </row>
    <row r="12" spans="1:14" x14ac:dyDescent="0.25">
      <c r="A12" s="49" t="s">
        <v>19</v>
      </c>
      <c r="B12" s="46"/>
      <c r="C12" s="46">
        <v>4120.8791208791208</v>
      </c>
      <c r="D12" s="46"/>
      <c r="E12" s="46"/>
      <c r="F12" s="46"/>
      <c r="G12" s="46"/>
      <c r="H12" s="46"/>
      <c r="I12" s="46"/>
      <c r="J12" s="46">
        <v>4368.131868131868</v>
      </c>
      <c r="K12" s="46"/>
      <c r="L12" s="46"/>
      <c r="M12" s="46"/>
      <c r="N12" s="46">
        <v>8489.0109890109889</v>
      </c>
    </row>
    <row r="13" spans="1:14" ht="1.5" customHeight="1" x14ac:dyDescent="0.25">
      <c r="A13" s="49" t="s">
        <v>32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>
        <v>8489.0109890109889</v>
      </c>
      <c r="N13" s="46">
        <v>8489.0109890109889</v>
      </c>
    </row>
    <row r="14" spans="1:14" x14ac:dyDescent="0.25">
      <c r="A14" s="49" t="s">
        <v>28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>
        <v>57234.274725274721</v>
      </c>
      <c r="N14" s="46">
        <v>57234.274725274721</v>
      </c>
    </row>
    <row r="15" spans="1:14" x14ac:dyDescent="0.25">
      <c r="A15" s="49" t="s">
        <v>28</v>
      </c>
      <c r="B15" s="46">
        <v>9</v>
      </c>
      <c r="C15" s="46">
        <v>4120.8791208791208</v>
      </c>
      <c r="D15" s="46">
        <v>3571.4285714285716</v>
      </c>
      <c r="E15" s="46">
        <v>6868.131868131868</v>
      </c>
      <c r="F15" s="46">
        <v>4285.7142857142853</v>
      </c>
      <c r="G15" s="46">
        <v>4368.131868131868</v>
      </c>
      <c r="H15" s="46">
        <v>3571.4285714285716</v>
      </c>
      <c r="I15" s="46">
        <v>4368.131868131868</v>
      </c>
      <c r="J15" s="46">
        <v>4368.131868131868</v>
      </c>
      <c r="K15" s="46">
        <v>18131.86813186813</v>
      </c>
      <c r="L15" s="46">
        <v>3571.4285714285716</v>
      </c>
      <c r="M15" s="46">
        <v>114459.54945054944</v>
      </c>
      <c r="N15" s="46">
        <v>171693.82417582418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9616-A4BD-4760-A986-853424D4D6FD}">
  <dimension ref="A1:I29"/>
  <sheetViews>
    <sheetView tabSelected="1" workbookViewId="0">
      <pane xSplit="1" topLeftCell="B1" activePane="topRight" state="frozen"/>
      <selection pane="topRight" activeCell="L10" sqref="L10"/>
    </sheetView>
  </sheetViews>
  <sheetFormatPr defaultRowHeight="15" outlineLevelRow="2" x14ac:dyDescent="0.25"/>
  <cols>
    <col min="1" max="1" width="8.42578125" customWidth="1"/>
    <col min="2" max="2" width="25.28515625" customWidth="1"/>
    <col min="3" max="3" width="17.42578125" customWidth="1"/>
    <col min="4" max="4" width="19.7109375" customWidth="1"/>
    <col min="5" max="5" width="17.7109375" customWidth="1"/>
    <col min="6" max="6" width="21.7109375" customWidth="1"/>
    <col min="7" max="7" width="23.85546875" customWidth="1"/>
    <col min="8" max="8" width="17" customWidth="1"/>
    <col min="9" max="9" width="24.28515625" customWidth="1"/>
    <col min="10" max="10" width="24.85546875" customWidth="1"/>
  </cols>
  <sheetData>
    <row r="1" spans="1:9" ht="32.450000000000003" customHeight="1" x14ac:dyDescent="0.25">
      <c r="A1" s="5" t="s">
        <v>16</v>
      </c>
      <c r="B1" s="6" t="s">
        <v>0</v>
      </c>
      <c r="C1" s="6" t="s">
        <v>1</v>
      </c>
      <c r="D1" s="7" t="s">
        <v>2</v>
      </c>
      <c r="E1" s="7" t="s">
        <v>3</v>
      </c>
      <c r="F1" s="7" t="s">
        <v>15</v>
      </c>
      <c r="G1" s="7" t="s">
        <v>4</v>
      </c>
      <c r="H1" s="7" t="s">
        <v>5</v>
      </c>
      <c r="I1" s="8" t="s">
        <v>6</v>
      </c>
    </row>
    <row r="2" spans="1:9" outlineLevel="2" x14ac:dyDescent="0.25">
      <c r="A2" s="11">
        <v>3</v>
      </c>
      <c r="B2" s="12" t="s">
        <v>17</v>
      </c>
      <c r="C2" s="12" t="s">
        <v>14</v>
      </c>
      <c r="D2" s="13" t="s">
        <v>12</v>
      </c>
      <c r="E2" s="14">
        <v>44620</v>
      </c>
      <c r="F2" s="15">
        <v>50</v>
      </c>
      <c r="G2" s="16">
        <v>7950</v>
      </c>
      <c r="H2" s="17">
        <f>VLOOKUP(Основная!$B2,Вспомогательная!$A$3:$B$6,2,)*Основная!$G2*0.3/$A$29</f>
        <v>13978.021978021978</v>
      </c>
      <c r="I2" s="18">
        <f>Основная!$G2*Основная!$F2*0.3/$A$29</f>
        <v>4368.131868131868</v>
      </c>
    </row>
    <row r="3" spans="1:9" outlineLevel="1" x14ac:dyDescent="0.25">
      <c r="A3" s="9">
        <v>4</v>
      </c>
      <c r="B3" s="10" t="s">
        <v>17</v>
      </c>
      <c r="C3" s="10" t="s">
        <v>21</v>
      </c>
      <c r="D3" s="19" t="s">
        <v>11</v>
      </c>
      <c r="E3" s="20">
        <v>44620</v>
      </c>
      <c r="F3" s="21">
        <v>50</v>
      </c>
      <c r="G3" s="22">
        <v>7950</v>
      </c>
      <c r="H3" s="23">
        <f>VLOOKUP(Основная!$B3,Вспомогательная!$A$3:$B$6,2,)*Основная!$G3*0.3/$A$29</f>
        <v>13978.021978021978</v>
      </c>
      <c r="I3" s="24">
        <f>Основная!$G3*Основная!$F3*0.3/$A$29</f>
        <v>4368.131868131868</v>
      </c>
    </row>
    <row r="4" spans="1:9" outlineLevel="2" x14ac:dyDescent="0.25">
      <c r="A4" s="9"/>
      <c r="B4" s="45" t="s">
        <v>29</v>
      </c>
      <c r="C4" s="10"/>
      <c r="D4" s="19"/>
      <c r="E4" s="20"/>
      <c r="F4" s="21"/>
      <c r="G4" s="22"/>
      <c r="H4" s="23"/>
      <c r="I4" s="24">
        <f>SUBTOTAL(9,I2:I3)</f>
        <v>8736.2637362637361</v>
      </c>
    </row>
    <row r="5" spans="1:9" outlineLevel="2" x14ac:dyDescent="0.25">
      <c r="A5" s="11">
        <v>2</v>
      </c>
      <c r="B5" s="12" t="s">
        <v>18</v>
      </c>
      <c r="C5" s="12" t="s">
        <v>13</v>
      </c>
      <c r="D5" s="13" t="s">
        <v>11</v>
      </c>
      <c r="E5" s="14">
        <v>44612</v>
      </c>
      <c r="F5" s="15">
        <v>60</v>
      </c>
      <c r="G5" s="16">
        <v>6500</v>
      </c>
      <c r="H5" s="17">
        <f>VLOOKUP(Основная!$B5,Вспомогательная!$A$3:$B$6,2,)*Основная!$G5*0.3/$A$29</f>
        <v>4285.7142857142853</v>
      </c>
      <c r="I5" s="18">
        <f>Основная!$G5*Основная!$F5*0.3/$A$29</f>
        <v>4285.7142857142853</v>
      </c>
    </row>
    <row r="6" spans="1:9" outlineLevel="1" x14ac:dyDescent="0.25">
      <c r="A6" s="9">
        <v>7</v>
      </c>
      <c r="B6" s="10" t="s">
        <v>18</v>
      </c>
      <c r="C6" s="25" t="s">
        <v>24</v>
      </c>
      <c r="D6" s="19" t="s">
        <v>12</v>
      </c>
      <c r="E6" s="20">
        <v>44644</v>
      </c>
      <c r="F6" s="21">
        <v>50</v>
      </c>
      <c r="G6" s="22">
        <v>6500</v>
      </c>
      <c r="H6" s="23">
        <f>VLOOKUP(Основная!$B6,Вспомогательная!$A$3:$B$6,2,)*Основная!$G6*0.3/$A$29</f>
        <v>4285.7142857142853</v>
      </c>
      <c r="I6" s="24">
        <f>Основная!$G6*Основная!$F6*0.3/$A$29</f>
        <v>3571.4285714285716</v>
      </c>
    </row>
    <row r="7" spans="1:9" outlineLevel="2" x14ac:dyDescent="0.25">
      <c r="A7" s="11">
        <v>8</v>
      </c>
      <c r="B7" s="12" t="s">
        <v>18</v>
      </c>
      <c r="C7" s="12">
        <v>15476</v>
      </c>
      <c r="D7" s="26" t="s">
        <v>12</v>
      </c>
      <c r="E7" s="14">
        <v>44660</v>
      </c>
      <c r="F7" s="15">
        <v>50</v>
      </c>
      <c r="G7" s="16">
        <v>6500</v>
      </c>
      <c r="H7" s="17">
        <f>VLOOKUP(Основная!$B7,Вспомогательная!$A$3:$B$6,2,)*Основная!$G7*0.3/$A$29</f>
        <v>4285.7142857142853</v>
      </c>
      <c r="I7" s="18">
        <f>Основная!$G7*Основная!$F7*0.3/$A$29</f>
        <v>3571.4285714285716</v>
      </c>
    </row>
    <row r="8" spans="1:9" outlineLevel="2" x14ac:dyDescent="0.25">
      <c r="A8" s="9">
        <v>10</v>
      </c>
      <c r="B8" s="27" t="s">
        <v>18</v>
      </c>
      <c r="C8" s="10" t="s">
        <v>26</v>
      </c>
      <c r="D8" s="19" t="s">
        <v>11</v>
      </c>
      <c r="E8" s="20">
        <v>44676</v>
      </c>
      <c r="F8" s="21">
        <v>50</v>
      </c>
      <c r="G8" s="22">
        <v>6500</v>
      </c>
      <c r="H8" s="23">
        <f>VLOOKUP(Основная!$B8,Вспомогательная!$A$3:$B$6,2,)*Основная!$G8*0.3/$A$29</f>
        <v>4285.7142857142853</v>
      </c>
      <c r="I8" s="24">
        <f>Основная!$G8*Основная!$F8*0.3/$A$29</f>
        <v>3571.4285714285716</v>
      </c>
    </row>
    <row r="9" spans="1:9" outlineLevel="2" x14ac:dyDescent="0.25">
      <c r="A9" s="9"/>
      <c r="B9" s="44" t="s">
        <v>30</v>
      </c>
      <c r="C9" s="10"/>
      <c r="D9" s="19"/>
      <c r="E9" s="20"/>
      <c r="F9" s="21"/>
      <c r="G9" s="22"/>
      <c r="H9" s="23"/>
      <c r="I9" s="24">
        <f>SUBTOTAL(9,I5:I8)</f>
        <v>15000</v>
      </c>
    </row>
    <row r="10" spans="1:9" outlineLevel="2" x14ac:dyDescent="0.25">
      <c r="A10" s="11">
        <v>5</v>
      </c>
      <c r="B10" s="12" t="s">
        <v>20</v>
      </c>
      <c r="C10" s="12" t="s">
        <v>22</v>
      </c>
      <c r="D10" s="26" t="s">
        <v>10</v>
      </c>
      <c r="E10" s="14">
        <v>44620</v>
      </c>
      <c r="F10" s="15">
        <v>660</v>
      </c>
      <c r="G10" s="16">
        <v>2500</v>
      </c>
      <c r="H10" s="17">
        <f>VLOOKUP(Основная!$B10,Вспомогательная!$A$3:$B$6,2,)*Основная!$G10*0.3/$A$29</f>
        <v>18131.86813186813</v>
      </c>
      <c r="I10" s="18">
        <f>Основная!$G10*Основная!$F10*0.3/$A$29</f>
        <v>18131.86813186813</v>
      </c>
    </row>
    <row r="11" spans="1:9" outlineLevel="1" x14ac:dyDescent="0.25">
      <c r="A11" s="9">
        <v>9</v>
      </c>
      <c r="B11" s="10" t="s">
        <v>20</v>
      </c>
      <c r="C11" s="10" t="s">
        <v>25</v>
      </c>
      <c r="D11" s="19" t="s">
        <v>10</v>
      </c>
      <c r="E11" s="20">
        <v>44662</v>
      </c>
      <c r="F11" s="21">
        <v>250</v>
      </c>
      <c r="G11" s="22">
        <v>2500</v>
      </c>
      <c r="H11" s="23">
        <f>VLOOKUP(Основная!$B11,Вспомогательная!$A$3:$B$6,2,)*Основная!$G11*0.3/$A$29</f>
        <v>18131.86813186813</v>
      </c>
      <c r="I11" s="24">
        <f>Основная!$G11*Основная!$F11*0.3/$A$29</f>
        <v>6868.131868131868</v>
      </c>
    </row>
    <row r="12" spans="1:9" outlineLevel="2" x14ac:dyDescent="0.25">
      <c r="A12" s="9"/>
      <c r="B12" s="45" t="s">
        <v>31</v>
      </c>
      <c r="C12" s="10"/>
      <c r="D12" s="19"/>
      <c r="E12" s="20"/>
      <c r="F12" s="21"/>
      <c r="G12" s="22"/>
      <c r="H12" s="23"/>
      <c r="I12" s="24">
        <f>SUBTOTAL(9,I10:I11)</f>
        <v>25000</v>
      </c>
    </row>
    <row r="13" spans="1:9" outlineLevel="2" x14ac:dyDescent="0.25">
      <c r="A13" s="11">
        <v>1</v>
      </c>
      <c r="B13" s="28" t="s">
        <v>19</v>
      </c>
      <c r="C13" s="12">
        <v>11111</v>
      </c>
      <c r="D13" s="13" t="s">
        <v>10</v>
      </c>
      <c r="E13" s="14">
        <v>44607</v>
      </c>
      <c r="F13" s="15">
        <v>50</v>
      </c>
      <c r="G13" s="29">
        <v>7500</v>
      </c>
      <c r="H13" s="17">
        <f>VLOOKUP(Основная!$B13,Вспомогательная!$A$3:$B$6,2,)*Основная!$G13*0.3/$A$29</f>
        <v>4120.8791208791208</v>
      </c>
      <c r="I13" s="18">
        <f>Основная!$G13*Основная!$F13*0.3/$A$29</f>
        <v>4120.8791208791208</v>
      </c>
    </row>
    <row r="14" spans="1:9" outlineLevel="1" x14ac:dyDescent="0.25">
      <c r="A14" s="30">
        <v>6</v>
      </c>
      <c r="B14" s="31" t="s">
        <v>19</v>
      </c>
      <c r="C14" s="31" t="s">
        <v>23</v>
      </c>
      <c r="D14" s="4" t="s">
        <v>11</v>
      </c>
      <c r="E14" s="32">
        <v>44644</v>
      </c>
      <c r="F14" s="33">
        <v>50</v>
      </c>
      <c r="G14" s="34">
        <v>7950</v>
      </c>
      <c r="H14" s="35">
        <f>VLOOKUP(Основная!$B14,Вспомогательная!$A$3:$B$6,2,)*Основная!$G14*0.3/$A$29</f>
        <v>4368.131868131868</v>
      </c>
      <c r="I14" s="36">
        <f>Основная!$G14*Основная!$F14*0.3/$A$29</f>
        <v>4368.131868131868</v>
      </c>
    </row>
    <row r="15" spans="1:9" outlineLevel="2" x14ac:dyDescent="0.25">
      <c r="A15" s="37"/>
      <c r="B15" s="43" t="s">
        <v>32</v>
      </c>
      <c r="C15" s="37"/>
      <c r="D15" s="38"/>
      <c r="E15" s="39"/>
      <c r="F15" s="40"/>
      <c r="G15" s="41"/>
      <c r="H15" s="42"/>
      <c r="I15" s="42">
        <f>SUBTOTAL(9,I13:I14)</f>
        <v>8489.0109890109889</v>
      </c>
    </row>
    <row r="16" spans="1:9" outlineLevel="2" x14ac:dyDescent="0.25">
      <c r="A16" s="37"/>
      <c r="B16" s="43" t="s">
        <v>28</v>
      </c>
      <c r="C16" s="37"/>
      <c r="D16" s="38"/>
      <c r="E16" s="39"/>
      <c r="F16" s="40"/>
      <c r="G16" s="41"/>
      <c r="H16" s="42"/>
      <c r="I16" s="42">
        <f>SUBTOTAL(9,I2:I14)</f>
        <v>57225.274725274721</v>
      </c>
    </row>
    <row r="17" spans="1:1" outlineLevel="1" x14ac:dyDescent="0.25">
      <c r="A17" s="2"/>
    </row>
    <row r="28" spans="1:1" x14ac:dyDescent="0.25">
      <c r="A28" s="3" t="s">
        <v>9</v>
      </c>
    </row>
    <row r="29" spans="1:1" x14ac:dyDescent="0.25">
      <c r="A29">
        <v>27.3</v>
      </c>
    </row>
  </sheetData>
  <autoFilter ref="A1:I14" xr:uid="{8329D174-3D3B-48FA-9233-44CF89F00C1A}"/>
  <phoneticPr fontId="4" type="noConversion"/>
  <dataValidations count="3">
    <dataValidation type="whole" allowBlank="1" showInputMessage="1" showErrorMessage="1" sqref="C19" xr:uid="{2C85C747-D60C-4429-8828-B56607124A87}">
      <formula1>0</formula1>
      <formula2>C19</formula2>
    </dataValidation>
    <dataValidation type="date" operator="greaterThan" allowBlank="1" showInputMessage="1" showErrorMessage="1" errorTitle="Не коректная дата" error="Дата должна быть больше чем сегоднешняя" promptTitle="Дата больше сегодняшней" sqref="E2:E3 E5:E8 E10:E11 E13:E14" xr:uid="{03EFA30A-617D-44B0-B00C-296EB722801B}">
      <formula1>TODAY()</formula1>
    </dataValidation>
    <dataValidation type="textLength" allowBlank="1" showInputMessage="1" showErrorMessage="1" errorTitle="Не верно" error="Не верная длина поля" promptTitle="Длина рейса" prompt="Длина рейса не меньше 1 и не больше 5" sqref="C2:C3 C5:C8 C10:C11 C13:C14" xr:uid="{EBF4BC07-2D01-43A4-9ADE-13E2CF3E1790}">
      <formula1>1</formula1>
      <formula2>5</formula2>
    </dataValidation>
  </dataValidations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whole" allowBlank="1" showInputMessage="1" showErrorMessage="1" errorTitle="Не верное количество" error="Количество мест меньше чем значение" xr:uid="{B34829F7-2A67-44FC-80B9-B48837F0A8B5}">
          <x14:formula1>
            <xm:f>0</xm:f>
          </x14:formula1>
          <x14:formula2>
            <xm:f>VLOOKUP($B$2,Вспомогательная!$A$3:$B$6,2,)</xm:f>
          </x14:formula2>
          <xm:sqref>F2</xm:sqref>
        </x14:dataValidation>
        <x14:dataValidation type="whole" allowBlank="1" showInputMessage="1" showErrorMessage="1" errorTitle="Не верное количество" error="Количество мест меньше чем значение" xr:uid="{3D136A7C-04B2-4A78-9ADE-B3CC10D650B6}">
          <x14:formula1>
            <xm:f>0</xm:f>
          </x14:formula1>
          <x14:formula2>
            <xm:f>VLOOKUP($B$3,Вспомогательная!$A$3:$B$6,2,)</xm:f>
          </x14:formula2>
          <xm:sqref>F3</xm:sqref>
        </x14:dataValidation>
        <x14:dataValidation type="whole" allowBlank="1" showInputMessage="1" showErrorMessage="1" errorTitle="Не верное количество" error="Количество мест меньше чем значение" xr:uid="{AF925862-A5F5-4DCC-8B6C-7DB85C1736FE}">
          <x14:formula1>
            <xm:f>0</xm:f>
          </x14:formula1>
          <x14:formula2>
            <xm:f>VLOOKUP($B$5,Вспомогательная!$A$3:$B$6,2,)</xm:f>
          </x14:formula2>
          <xm:sqref>F5</xm:sqref>
        </x14:dataValidation>
        <x14:dataValidation type="whole" allowBlank="1" showInputMessage="1" showErrorMessage="1" errorTitle="Не верное количество" error="Количество мест меньше чем значение" xr:uid="{431D507A-3AE2-46F4-997C-3C7FE028517B}">
          <x14:formula1>
            <xm:f>0</xm:f>
          </x14:formula1>
          <x14:formula2>
            <xm:f>VLOOKUP($B$6,Вспомогательная!$A$3:$B$6,2,)</xm:f>
          </x14:formula2>
          <xm:sqref>F6</xm:sqref>
        </x14:dataValidation>
        <x14:dataValidation type="whole" allowBlank="1" showInputMessage="1" showErrorMessage="1" errorTitle="Не верное количество" error="Количество мест меньше чем значение" xr:uid="{0481C4D3-3110-45D8-8803-CA8FC54E1441}">
          <x14:formula1>
            <xm:f>0</xm:f>
          </x14:formula1>
          <x14:formula2>
            <xm:f>VLOOKUP($B$7,Вспомогательная!$A$3:$B$6,2,)</xm:f>
          </x14:formula2>
          <xm:sqref>F7</xm:sqref>
        </x14:dataValidation>
        <x14:dataValidation type="whole" allowBlank="1" showInputMessage="1" showErrorMessage="1" errorTitle="Не верное количество" error="Количество мест меньше чем значение" xr:uid="{0B64AEC1-AED3-4780-A2AF-963386866B97}">
          <x14:formula1>
            <xm:f>0</xm:f>
          </x14:formula1>
          <x14:formula2>
            <xm:f>VLOOKUP($B$8,Вспомогательная!$A$3:$B$6,2,)</xm:f>
          </x14:formula2>
          <xm:sqref>F8</xm:sqref>
        </x14:dataValidation>
        <x14:dataValidation type="whole" allowBlank="1" showInputMessage="1" showErrorMessage="1" errorTitle="Не верное количество" error="Количество мест меньше чем значение" xr:uid="{F263D157-CDB8-4006-A0B4-E68D7745D41D}">
          <x14:formula1>
            <xm:f>0</xm:f>
          </x14:formula1>
          <x14:formula2>
            <xm:f>VLOOKUP($B$10,Вспомогательная!$A$3:$B$6,2,)</xm:f>
          </x14:formula2>
          <xm:sqref>F10</xm:sqref>
        </x14:dataValidation>
        <x14:dataValidation type="whole" allowBlank="1" showInputMessage="1" showErrorMessage="1" errorTitle="Не верное количество" error="Количество мест меньше чем значение" xr:uid="{F9DC2FAF-1A3F-46FF-859C-AA107A77B2F0}">
          <x14:formula1>
            <xm:f>0</xm:f>
          </x14:formula1>
          <x14:formula2>
            <xm:f>VLOOKUP($B$11,Вспомогательная!$A$3:$B$6,2,)</xm:f>
          </x14:formula2>
          <xm:sqref>F11</xm:sqref>
        </x14:dataValidation>
        <x14:dataValidation type="whole" allowBlank="1" showInputMessage="1" showErrorMessage="1" errorTitle="Не верное количество" error="Количество мест меньше чем значение" xr:uid="{51C753DF-B0FA-4A15-9B58-9A50A9BC56B5}">
          <x14:formula1>
            <xm:f>0</xm:f>
          </x14:formula1>
          <x14:formula2>
            <xm:f>VLOOKUP($B$13,Вспомогательная!$A$3:$B$6,2,)</xm:f>
          </x14:formula2>
          <xm:sqref>F13</xm:sqref>
        </x14:dataValidation>
        <x14:dataValidation type="whole" allowBlank="1" showInputMessage="1" showErrorMessage="1" errorTitle="Не верное количество" error="Количество мест меньше чем значение" xr:uid="{D71A24E6-24CA-446D-A938-9FF569A282C5}">
          <x14:formula1>
            <xm:f>0</xm:f>
          </x14:formula1>
          <x14:formula2>
            <xm:f>VLOOKUP($B$14,Вспомогательная!$A$3:$B$6,2,)</xm:f>
          </x14:formula2>
          <xm:sqref>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67AF-CFB6-438A-B929-F545E3C3BEC8}">
  <dimension ref="A1:C8"/>
  <sheetViews>
    <sheetView workbookViewId="0">
      <selection activeCell="A2" sqref="A2:C2"/>
    </sheetView>
  </sheetViews>
  <sheetFormatPr defaultRowHeight="15" x14ac:dyDescent="0.25"/>
  <cols>
    <col min="1" max="1" width="29.42578125" customWidth="1"/>
    <col min="2" max="2" width="32.5703125" customWidth="1"/>
    <col min="3" max="3" width="30.5703125" customWidth="1"/>
  </cols>
  <sheetData>
    <row r="1" spans="1:3" x14ac:dyDescent="0.25">
      <c r="A1" s="1" t="s">
        <v>0</v>
      </c>
      <c r="B1" s="1" t="s">
        <v>7</v>
      </c>
      <c r="C1" s="1" t="s">
        <v>8</v>
      </c>
    </row>
    <row r="2" spans="1:3" x14ac:dyDescent="0.25">
      <c r="A2" s="2">
        <v>1</v>
      </c>
      <c r="B2" s="2">
        <v>2</v>
      </c>
      <c r="C2" s="2">
        <v>3</v>
      </c>
    </row>
    <row r="3" spans="1:3" x14ac:dyDescent="0.25">
      <c r="A3" s="2" t="s">
        <v>17</v>
      </c>
      <c r="B3" s="2">
        <v>160</v>
      </c>
      <c r="C3" s="2">
        <v>3467</v>
      </c>
    </row>
    <row r="4" spans="1:3" x14ac:dyDescent="0.25">
      <c r="A4" s="2" t="s">
        <v>18</v>
      </c>
      <c r="B4" s="2">
        <v>60</v>
      </c>
      <c r="C4" s="2">
        <v>600</v>
      </c>
    </row>
    <row r="5" spans="1:3" x14ac:dyDescent="0.25">
      <c r="A5" s="2" t="s">
        <v>19</v>
      </c>
      <c r="B5" s="2">
        <v>50</v>
      </c>
      <c r="C5" s="2">
        <v>1093</v>
      </c>
    </row>
    <row r="6" spans="1:3" x14ac:dyDescent="0.25">
      <c r="A6" s="2" t="s">
        <v>20</v>
      </c>
      <c r="B6" s="2">
        <v>660</v>
      </c>
      <c r="C6" s="2">
        <v>19333</v>
      </c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1E49-A145-4516-A1BC-6394AD4EFD38}">
  <dimension ref="A1:I39"/>
  <sheetViews>
    <sheetView workbookViewId="0">
      <pane xSplit="1" topLeftCell="B1" activePane="topRight" state="frozen"/>
      <selection pane="topRight" activeCell="F28" sqref="F28"/>
    </sheetView>
  </sheetViews>
  <sheetFormatPr defaultRowHeight="15" outlineLevelRow="2" x14ac:dyDescent="0.25"/>
  <cols>
    <col min="1" max="1" width="8.42578125" customWidth="1"/>
    <col min="2" max="2" width="25.28515625" customWidth="1"/>
    <col min="3" max="3" width="17.42578125" customWidth="1"/>
    <col min="4" max="4" width="19.7109375" customWidth="1"/>
    <col min="5" max="5" width="17.7109375" customWidth="1"/>
    <col min="6" max="6" width="21.7109375" customWidth="1"/>
    <col min="7" max="7" width="23.85546875" customWidth="1"/>
    <col min="8" max="8" width="17" customWidth="1"/>
    <col min="9" max="9" width="24.28515625" customWidth="1"/>
    <col min="10" max="10" width="24.85546875" customWidth="1"/>
  </cols>
  <sheetData>
    <row r="1" spans="1:9" ht="32.450000000000003" customHeight="1" x14ac:dyDescent="0.25">
      <c r="A1" s="5" t="s">
        <v>16</v>
      </c>
      <c r="B1" s="6" t="s">
        <v>0</v>
      </c>
      <c r="C1" s="6" t="s">
        <v>1</v>
      </c>
      <c r="D1" s="7" t="s">
        <v>2</v>
      </c>
      <c r="E1" s="7" t="s">
        <v>3</v>
      </c>
      <c r="F1" s="7" t="s">
        <v>15</v>
      </c>
      <c r="G1" s="7" t="s">
        <v>4</v>
      </c>
      <c r="H1" s="7" t="s">
        <v>5</v>
      </c>
      <c r="I1" s="8" t="s">
        <v>6</v>
      </c>
    </row>
    <row r="2" spans="1:9" x14ac:dyDescent="0.25">
      <c r="A2" s="11">
        <v>1</v>
      </c>
      <c r="B2" s="28" t="s">
        <v>19</v>
      </c>
      <c r="C2" s="12">
        <v>11111</v>
      </c>
      <c r="D2" s="13" t="s">
        <v>10</v>
      </c>
      <c r="E2" s="14">
        <v>44607</v>
      </c>
      <c r="F2" s="15">
        <v>50</v>
      </c>
      <c r="G2" s="29">
        <v>7500</v>
      </c>
      <c r="H2" s="17">
        <f>VLOOKUP('Лист1 (2)'!$B10,Вспомогательная!$A$3:$B$6,2,)*'Лист1 (2)'!$G10*0.3/$A$26</f>
        <v>18131.86813186813</v>
      </c>
      <c r="I2" s="18">
        <f>'Лист1 (2)'!$G10*'Лист1 (2)'!$F10*0.3/$A$26</f>
        <v>6868.131868131868</v>
      </c>
    </row>
    <row r="3" spans="1:9" x14ac:dyDescent="0.25">
      <c r="A3" s="11">
        <v>2</v>
      </c>
      <c r="B3" s="12" t="s">
        <v>18</v>
      </c>
      <c r="C3" s="12" t="s">
        <v>13</v>
      </c>
      <c r="D3" s="13" t="s">
        <v>11</v>
      </c>
      <c r="E3" s="14">
        <v>44612</v>
      </c>
      <c r="F3" s="15">
        <v>60</v>
      </c>
      <c r="G3" s="16">
        <v>6500</v>
      </c>
      <c r="H3" s="17">
        <f>VLOOKUP('Лист1 (2)'!$B4,Вспомогательная!$A$3:$B$6,2,)*'Лист1 (2)'!$G4*0.3/$A$26</f>
        <v>13978.021978021978</v>
      </c>
      <c r="I3" s="18">
        <f>'Лист1 (2)'!$G4*'Лист1 (2)'!$F4*0.3/$A$26</f>
        <v>4368.131868131868</v>
      </c>
    </row>
    <row r="4" spans="1:9" outlineLevel="2" x14ac:dyDescent="0.25">
      <c r="A4" s="11">
        <v>3</v>
      </c>
      <c r="B4" s="12" t="s">
        <v>17</v>
      </c>
      <c r="C4" s="12" t="s">
        <v>14</v>
      </c>
      <c r="D4" s="13" t="s">
        <v>12</v>
      </c>
      <c r="E4" s="14">
        <v>44620</v>
      </c>
      <c r="F4" s="15">
        <v>50</v>
      </c>
      <c r="G4" s="16">
        <v>7950</v>
      </c>
      <c r="H4" s="17">
        <f>VLOOKUP('Лист1 (2)'!$B2,Вспомогательная!$A$3:$B$6,2,)*'Лист1 (2)'!$G2*0.3/$A$26</f>
        <v>4120.8791208791208</v>
      </c>
      <c r="I4" s="18">
        <f>'Лист1 (2)'!$G2*'Лист1 (2)'!$F2*0.3/$A$26</f>
        <v>4120.8791208791208</v>
      </c>
    </row>
    <row r="5" spans="1:9" x14ac:dyDescent="0.25">
      <c r="A5" s="9">
        <v>4</v>
      </c>
      <c r="B5" s="10" t="s">
        <v>17</v>
      </c>
      <c r="C5" s="10" t="s">
        <v>21</v>
      </c>
      <c r="D5" s="19" t="s">
        <v>11</v>
      </c>
      <c r="E5" s="20">
        <v>44620</v>
      </c>
      <c r="F5" s="21">
        <v>50</v>
      </c>
      <c r="G5" s="22">
        <v>7950</v>
      </c>
      <c r="H5" s="23">
        <f>VLOOKUP('Лист1 (2)'!$B3,Вспомогательная!$A$3:$B$6,2,)*'Лист1 (2)'!$G3*0.3/$A$26</f>
        <v>4285.7142857142853</v>
      </c>
      <c r="I5" s="24">
        <f>'Лист1 (2)'!$G3*'Лист1 (2)'!$F3*0.3/$A$26</f>
        <v>4285.7142857142853</v>
      </c>
    </row>
    <row r="6" spans="1:9" x14ac:dyDescent="0.25">
      <c r="A6" s="11">
        <v>5</v>
      </c>
      <c r="B6" s="12" t="s">
        <v>20</v>
      </c>
      <c r="C6" s="12" t="s">
        <v>22</v>
      </c>
      <c r="D6" s="26" t="s">
        <v>10</v>
      </c>
      <c r="E6" s="14">
        <v>44620</v>
      </c>
      <c r="F6" s="15">
        <v>660</v>
      </c>
      <c r="G6" s="16">
        <v>2500</v>
      </c>
      <c r="H6" s="17">
        <f>VLOOKUP('Лист1 (2)'!$B8,Вспомогательная!$A$3:$B$6,2,)*'Лист1 (2)'!$G8*0.3/$A$26</f>
        <v>4368.131868131868</v>
      </c>
      <c r="I6" s="18">
        <f>'Лист1 (2)'!$G8*'Лист1 (2)'!$F8*0.3/$A$26</f>
        <v>4368.131868131868</v>
      </c>
    </row>
    <row r="7" spans="1:9" x14ac:dyDescent="0.25">
      <c r="A7" s="9">
        <v>7</v>
      </c>
      <c r="B7" s="10" t="s">
        <v>18</v>
      </c>
      <c r="C7" s="25" t="s">
        <v>24</v>
      </c>
      <c r="D7" s="19" t="s">
        <v>12</v>
      </c>
      <c r="E7" s="20">
        <v>44644</v>
      </c>
      <c r="F7" s="21">
        <v>50</v>
      </c>
      <c r="G7" s="22">
        <v>6500</v>
      </c>
      <c r="H7" s="23">
        <f>VLOOKUP('Лист1 (2)'!$B5,Вспомогательная!$A$3:$B$6,2,)*'Лист1 (2)'!$G5*0.3/$A$26</f>
        <v>13978.021978021978</v>
      </c>
      <c r="I7" s="24">
        <f>'Лист1 (2)'!$G5*'Лист1 (2)'!$F5*0.3/$A$26</f>
        <v>4368.131868131868</v>
      </c>
    </row>
    <row r="8" spans="1:9" x14ac:dyDescent="0.25">
      <c r="A8" s="9">
        <v>6</v>
      </c>
      <c r="B8" s="10" t="s">
        <v>19</v>
      </c>
      <c r="C8" s="10" t="s">
        <v>23</v>
      </c>
      <c r="D8" s="19" t="s">
        <v>11</v>
      </c>
      <c r="E8" s="20">
        <v>44644</v>
      </c>
      <c r="F8" s="21">
        <v>50</v>
      </c>
      <c r="G8" s="22">
        <v>7950</v>
      </c>
      <c r="H8" s="23">
        <f>VLOOKUP('Лист1 (2)'!$B11,Вспомогательная!$A$3:$B$6,2,)*'Лист1 (2)'!$G11*0.3/$A$26</f>
        <v>4285.7142857142853</v>
      </c>
      <c r="I8" s="24">
        <f>'Лист1 (2)'!$G11*'Лист1 (2)'!$F11*0.3/$A$26</f>
        <v>3571.4285714285716</v>
      </c>
    </row>
    <row r="9" spans="1:9" x14ac:dyDescent="0.25">
      <c r="A9" s="11">
        <v>8</v>
      </c>
      <c r="B9" s="12" t="s">
        <v>18</v>
      </c>
      <c r="C9" s="12">
        <v>15476</v>
      </c>
      <c r="D9" s="26" t="s">
        <v>12</v>
      </c>
      <c r="E9" s="14">
        <v>44660</v>
      </c>
      <c r="F9" s="15">
        <v>50</v>
      </c>
      <c r="G9" s="16">
        <v>6500</v>
      </c>
      <c r="H9" s="17">
        <f>VLOOKUP('Лист1 (2)'!$B6,Вспомогательная!$A$3:$B$6,2,)*'Лист1 (2)'!$G6*0.3/$A$26</f>
        <v>18131.86813186813</v>
      </c>
      <c r="I9" s="18">
        <f>'Лист1 (2)'!$G6*'Лист1 (2)'!$F6*0.3/$A$26</f>
        <v>18131.86813186813</v>
      </c>
    </row>
    <row r="10" spans="1:9" x14ac:dyDescent="0.25">
      <c r="A10" s="9">
        <v>9</v>
      </c>
      <c r="B10" s="10" t="s">
        <v>20</v>
      </c>
      <c r="C10" s="10" t="s">
        <v>25</v>
      </c>
      <c r="D10" s="19" t="s">
        <v>10</v>
      </c>
      <c r="E10" s="20">
        <v>44662</v>
      </c>
      <c r="F10" s="21">
        <v>250</v>
      </c>
      <c r="G10" s="22">
        <v>2500</v>
      </c>
      <c r="H10" s="23">
        <f>VLOOKUP('Лист1 (2)'!$B9,Вспомогательная!$A$3:$B$6,2,)*'Лист1 (2)'!$G9*0.3/$A$26</f>
        <v>4285.7142857142853</v>
      </c>
      <c r="I10" s="24">
        <f>'Лист1 (2)'!$G9*'Лист1 (2)'!$F9*0.3/$A$26</f>
        <v>3571.4285714285716</v>
      </c>
    </row>
    <row r="11" spans="1:9" x14ac:dyDescent="0.25">
      <c r="A11" s="30">
        <v>10</v>
      </c>
      <c r="B11" s="48" t="s">
        <v>18</v>
      </c>
      <c r="C11" s="31" t="s">
        <v>26</v>
      </c>
      <c r="D11" s="4" t="s">
        <v>11</v>
      </c>
      <c r="E11" s="32">
        <v>44676</v>
      </c>
      <c r="F11" s="33">
        <v>50</v>
      </c>
      <c r="G11" s="34">
        <v>6500</v>
      </c>
      <c r="H11" s="35">
        <f>VLOOKUP('Лист1 (2)'!$B7,Вспомогательная!$A$3:$B$6,2,)*'Лист1 (2)'!$G7*0.3/$A$26</f>
        <v>4285.7142857142853</v>
      </c>
      <c r="I11" s="36">
        <f>'Лист1 (2)'!$G7*'Лист1 (2)'!$F7*0.3/$A$26</f>
        <v>3571.4285714285716</v>
      </c>
    </row>
    <row r="12" spans="1:9" x14ac:dyDescent="0.25">
      <c r="A12" s="2"/>
    </row>
    <row r="17" spans="1:5" ht="45" x14ac:dyDescent="0.25">
      <c r="C17" s="50"/>
      <c r="D17" s="7" t="s">
        <v>3</v>
      </c>
      <c r="E17" s="7" t="s">
        <v>15</v>
      </c>
    </row>
    <row r="18" spans="1:5" x14ac:dyDescent="0.25">
      <c r="C18" s="50"/>
      <c r="D18" s="14">
        <v>44607</v>
      </c>
      <c r="E18" s="15">
        <v>50</v>
      </c>
    </row>
    <row r="19" spans="1:5" x14ac:dyDescent="0.25">
      <c r="C19" s="50"/>
      <c r="D19" s="51" t="s">
        <v>43</v>
      </c>
      <c r="E19" s="15">
        <f>SUBTOTAL(9,E18:E18)</f>
        <v>50</v>
      </c>
    </row>
    <row r="20" spans="1:5" ht="46.5" customHeight="1" x14ac:dyDescent="0.25">
      <c r="C20" s="50"/>
      <c r="D20" s="14">
        <v>44612</v>
      </c>
      <c r="E20" s="15">
        <v>60</v>
      </c>
    </row>
    <row r="21" spans="1:5" outlineLevel="2" x14ac:dyDescent="0.25">
      <c r="C21" s="50"/>
      <c r="D21" s="51" t="s">
        <v>44</v>
      </c>
      <c r="E21" s="15">
        <f>SUBTOTAL(9,E20:E20)</f>
        <v>60</v>
      </c>
    </row>
    <row r="22" spans="1:5" outlineLevel="1" x14ac:dyDescent="0.25">
      <c r="C22" s="50"/>
      <c r="D22" s="14">
        <v>44620</v>
      </c>
      <c r="E22" s="15">
        <v>50</v>
      </c>
    </row>
    <row r="23" spans="1:5" outlineLevel="2" x14ac:dyDescent="0.25">
      <c r="C23" s="50"/>
      <c r="D23" s="20">
        <v>44620</v>
      </c>
      <c r="E23" s="21">
        <v>50</v>
      </c>
    </row>
    <row r="24" spans="1:5" outlineLevel="1" x14ac:dyDescent="0.25">
      <c r="C24" s="50"/>
      <c r="D24" s="14">
        <v>44620</v>
      </c>
      <c r="E24" s="15">
        <v>660</v>
      </c>
    </row>
    <row r="25" spans="1:5" outlineLevel="2" x14ac:dyDescent="0.25">
      <c r="A25" s="3" t="s">
        <v>9</v>
      </c>
      <c r="C25" s="50"/>
      <c r="D25" s="51" t="s">
        <v>45</v>
      </c>
      <c r="E25" s="15">
        <f>SUBTOTAL(9,E22:E24)</f>
        <v>760</v>
      </c>
    </row>
    <row r="26" spans="1:5" outlineLevel="2" x14ac:dyDescent="0.25">
      <c r="A26">
        <v>27.3</v>
      </c>
      <c r="D26" s="20">
        <v>44644</v>
      </c>
      <c r="E26" s="21">
        <v>50</v>
      </c>
    </row>
    <row r="27" spans="1:5" outlineLevel="2" x14ac:dyDescent="0.25">
      <c r="D27" s="20">
        <v>44644</v>
      </c>
      <c r="E27" s="21">
        <v>50</v>
      </c>
    </row>
    <row r="28" spans="1:5" outlineLevel="1" x14ac:dyDescent="0.25">
      <c r="D28" s="52" t="s">
        <v>46</v>
      </c>
      <c r="E28" s="21">
        <f>SUBTOTAL(9,E26:E27)</f>
        <v>100</v>
      </c>
    </row>
    <row r="29" spans="1:5" outlineLevel="2" x14ac:dyDescent="0.25">
      <c r="D29" s="14">
        <v>44660</v>
      </c>
      <c r="E29" s="15">
        <v>50</v>
      </c>
    </row>
    <row r="30" spans="1:5" outlineLevel="2" x14ac:dyDescent="0.25">
      <c r="C30" s="50"/>
      <c r="D30" s="51" t="s">
        <v>47</v>
      </c>
      <c r="E30" s="15">
        <f>SUBTOTAL(9,E29:E29)</f>
        <v>50</v>
      </c>
    </row>
    <row r="31" spans="1:5" outlineLevel="1" x14ac:dyDescent="0.25">
      <c r="C31" s="50"/>
      <c r="D31" s="20">
        <v>44662</v>
      </c>
      <c r="E31" s="21">
        <v>250</v>
      </c>
    </row>
    <row r="32" spans="1:5" outlineLevel="2" x14ac:dyDescent="0.25">
      <c r="C32" s="50"/>
      <c r="D32" s="52" t="s">
        <v>48</v>
      </c>
      <c r="E32" s="21">
        <f>SUBTOTAL(9,E31:E31)</f>
        <v>250</v>
      </c>
    </row>
    <row r="33" spans="3:5" outlineLevel="1" x14ac:dyDescent="0.25">
      <c r="C33" s="50"/>
      <c r="D33" s="32">
        <v>44676</v>
      </c>
      <c r="E33" s="33">
        <v>50</v>
      </c>
    </row>
    <row r="34" spans="3:5" outlineLevel="2" x14ac:dyDescent="0.25">
      <c r="C34" s="50"/>
      <c r="D34" s="53" t="s">
        <v>49</v>
      </c>
      <c r="E34" s="40">
        <f>SUBTOTAL(9,E33:E33)</f>
        <v>50</v>
      </c>
    </row>
    <row r="35" spans="3:5" outlineLevel="1" x14ac:dyDescent="0.25">
      <c r="C35" s="50"/>
      <c r="D35" s="53" t="s">
        <v>28</v>
      </c>
      <c r="E35" s="40">
        <f>SUBTOTAL(9,E18:E33)</f>
        <v>1320</v>
      </c>
    </row>
    <row r="36" spans="3:5" outlineLevel="2" x14ac:dyDescent="0.25">
      <c r="C36" s="50"/>
    </row>
    <row r="37" spans="3:5" outlineLevel="1" x14ac:dyDescent="0.25">
      <c r="C37" s="50"/>
    </row>
    <row r="38" spans="3:5" x14ac:dyDescent="0.25">
      <c r="C38" s="50"/>
    </row>
    <row r="39" spans="3:5" x14ac:dyDescent="0.25">
      <c r="C39" s="50"/>
    </row>
  </sheetData>
  <autoFilter ref="A1:I11" xr:uid="{8329D174-3D3B-48FA-9233-44CF89F00C1A}">
    <sortState ref="A2:I11">
      <sortCondition ref="E1:E11"/>
    </sortState>
  </autoFilter>
  <dataValidations count="3">
    <dataValidation type="textLength" allowBlank="1" showInputMessage="1" showErrorMessage="1" errorTitle="Не верно" error="Не верная длина поля" promptTitle="Длина рейса" prompt="Длина рейса не меньше 1 и не больше 5" sqref="C2:C11" xr:uid="{33654687-4320-4113-AE56-C51D70C5EA4D}">
      <formula1>1</formula1>
      <formula2>5</formula2>
    </dataValidation>
    <dataValidation type="date" operator="greaterThan" allowBlank="1" showInputMessage="1" showErrorMessage="1" errorTitle="Не коректная дата" error="Дата должна быть больше чем сегоднешняя" promptTitle="Дата больше сегодняшней" sqref="E2:E11 D18 D20 D22:D24 D26:D27 D29 D31 D33" xr:uid="{6B5769E8-E61A-4816-A629-D16680756FCE}">
      <formula1>TODAY()</formula1>
    </dataValidation>
    <dataValidation type="whole" allowBlank="1" showInputMessage="1" showErrorMessage="1" sqref="C14" xr:uid="{45D46584-04ED-4761-BF8D-6C6407A8348F}">
      <formula1>0</formula1>
      <formula2>C14</formula2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whole" allowBlank="1" showInputMessage="1" showErrorMessage="1" errorTitle="Не верное количество" error="Количество мест меньше чем значение" xr:uid="{CF45DCF3-2B60-46A6-951C-D218D2533524}">
          <x14:formula1>
            <xm:f>0</xm:f>
          </x14:formula1>
          <x14:formula2>
            <xm:f>VLOOKUP($B$11,Вспомогательная!$A$3:$B$6,2,)</xm:f>
          </x14:formula2>
          <xm:sqref>F11 E33</xm:sqref>
        </x14:dataValidation>
        <x14:dataValidation type="whole" allowBlank="1" showInputMessage="1" showErrorMessage="1" errorTitle="Не верное количество" error="Количество мест меньше чем значение" xr:uid="{4A257C24-C635-484F-9D7E-F09B7E9669B7}">
          <x14:formula1>
            <xm:f>0</xm:f>
          </x14:formula1>
          <x14:formula2>
            <xm:f>VLOOKUP($B$10,Вспомогательная!$A$3:$B$6,2,)</xm:f>
          </x14:formula2>
          <xm:sqref>F10 E31</xm:sqref>
        </x14:dataValidation>
        <x14:dataValidation type="whole" allowBlank="1" showInputMessage="1" showErrorMessage="1" errorTitle="Не верное количество" error="Количество мест меньше чем значение" xr:uid="{81E4C56B-0EA7-4B6A-B694-C7489E8D70A4}">
          <x14:formula1>
            <xm:f>0</xm:f>
          </x14:formula1>
          <x14:formula2>
            <xm:f>VLOOKUP($B$9,Вспомогательная!$A$3:$B$6,2,)</xm:f>
          </x14:formula2>
          <xm:sqref>F9 E29</xm:sqref>
        </x14:dataValidation>
        <x14:dataValidation type="whole" allowBlank="1" showInputMessage="1" showErrorMessage="1" errorTitle="Не верное количество" error="Количество мест меньше чем значение" xr:uid="{C8B17DEC-CCF4-4A27-844F-302F59F60299}">
          <x14:formula1>
            <xm:f>0</xm:f>
          </x14:formula1>
          <x14:formula2>
            <xm:f>VLOOKUP($B$8,Вспомогательная!$A$3:$B$6,2,)</xm:f>
          </x14:formula2>
          <xm:sqref>F8 E27</xm:sqref>
        </x14:dataValidation>
        <x14:dataValidation type="whole" allowBlank="1" showInputMessage="1" showErrorMessage="1" errorTitle="Не верное количество" error="Количество мест меньше чем значение" xr:uid="{B1427212-504A-4FB7-AE7E-4C927A875227}">
          <x14:formula1>
            <xm:f>0</xm:f>
          </x14:formula1>
          <x14:formula2>
            <xm:f>VLOOKUP($B$7,Вспомогательная!$A$3:$B$6,2,)</xm:f>
          </x14:formula2>
          <xm:sqref>F7 E26</xm:sqref>
        </x14:dataValidation>
        <x14:dataValidation type="whole" allowBlank="1" showInputMessage="1" showErrorMessage="1" errorTitle="Не верное количество" error="Количество мест меньше чем значение" xr:uid="{A5BFB321-C993-4CB1-ACEF-E5D8CF62A5C1}">
          <x14:formula1>
            <xm:f>0</xm:f>
          </x14:formula1>
          <x14:formula2>
            <xm:f>VLOOKUP($B$6,Вспомогательная!$A$3:$B$6,2,)</xm:f>
          </x14:formula2>
          <xm:sqref>F6 E24</xm:sqref>
        </x14:dataValidation>
        <x14:dataValidation type="whole" allowBlank="1" showInputMessage="1" showErrorMessage="1" errorTitle="Не верное количество" error="Количество мест меньше чем значение" xr:uid="{95139B5F-EFA4-454B-B7E8-12E13DE17264}">
          <x14:formula1>
            <xm:f>0</xm:f>
          </x14:formula1>
          <x14:formula2>
            <xm:f>VLOOKUP($B$5,Вспомогательная!$A$3:$B$6,2,)</xm:f>
          </x14:formula2>
          <xm:sqref>F5 E23</xm:sqref>
        </x14:dataValidation>
        <x14:dataValidation type="whole" allowBlank="1" showInputMessage="1" showErrorMessage="1" errorTitle="Не верное количество" error="Количество мест меньше чем значение" xr:uid="{5285EA14-2C89-4498-9C8A-897A9FD282AF}">
          <x14:formula1>
            <xm:f>0</xm:f>
          </x14:formula1>
          <x14:formula2>
            <xm:f>VLOOKUP($B$4,Вспомогательная!$A$3:$B$6,2,)</xm:f>
          </x14:formula2>
          <xm:sqref>F4 E22</xm:sqref>
        </x14:dataValidation>
        <x14:dataValidation type="whole" allowBlank="1" showInputMessage="1" showErrorMessage="1" errorTitle="Не верное количество" error="Количество мест меньше чем значение" xr:uid="{628F0FB3-41E7-4CAC-9DBD-B9246406AF2B}">
          <x14:formula1>
            <xm:f>0</xm:f>
          </x14:formula1>
          <x14:formula2>
            <xm:f>VLOOKUP($B$3,Вспомогательная!$A$3:$B$6,2,)</xm:f>
          </x14:formula2>
          <xm:sqref>F3 E20</xm:sqref>
        </x14:dataValidation>
        <x14:dataValidation type="whole" allowBlank="1" showInputMessage="1" showErrorMessage="1" errorTitle="Не верное количество" error="Количество мест меньше чем значение" xr:uid="{41F67397-F33B-4AC7-8C82-69CF8B2E0D9D}">
          <x14:formula1>
            <xm:f>0</xm:f>
          </x14:formula1>
          <x14:formula2>
            <xm:f>VLOOKUP($B$2,Вспомогательная!$A$3:$B$6,2,)</xm:f>
          </x14:formula2>
          <xm:sqref>F2 E18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D4FA-88CD-4DB5-B883-54CA3A1A46FE}">
  <dimension ref="A3:AB6"/>
  <sheetViews>
    <sheetView workbookViewId="0">
      <selection activeCell="A6" sqref="A6"/>
    </sheetView>
  </sheetViews>
  <sheetFormatPr defaultRowHeight="15" x14ac:dyDescent="0.25"/>
  <cols>
    <col min="1" max="1" width="36.85546875" bestFit="1" customWidth="1"/>
    <col min="2" max="2" width="20.28515625" bestFit="1" customWidth="1"/>
    <col min="3" max="3" width="6.28515625" bestFit="1" customWidth="1"/>
    <col min="4" max="4" width="13" bestFit="1" customWidth="1"/>
    <col min="5" max="5" width="12" bestFit="1" customWidth="1"/>
    <col min="6" max="6" width="15.42578125" bestFit="1" customWidth="1"/>
    <col min="7" max="7" width="17.42578125" bestFit="1" customWidth="1"/>
    <col min="8" max="8" width="19.85546875" bestFit="1" customWidth="1"/>
    <col min="9" max="12" width="12" bestFit="1" customWidth="1"/>
    <col min="13" max="13" width="11.140625" bestFit="1" customWidth="1"/>
    <col min="14" max="14" width="13.140625" bestFit="1" customWidth="1"/>
    <col min="15" max="15" width="15.5703125" bestFit="1" customWidth="1"/>
    <col min="16" max="16" width="12.28515625" bestFit="1" customWidth="1"/>
    <col min="17" max="17" width="12" bestFit="1" customWidth="1"/>
    <col min="18" max="18" width="14.7109375" bestFit="1" customWidth="1"/>
    <col min="19" max="19" width="16.7109375" bestFit="1" customWidth="1"/>
    <col min="20" max="20" width="19.140625" bestFit="1" customWidth="1"/>
    <col min="21" max="21" width="14.28515625" bestFit="1" customWidth="1"/>
    <col min="22" max="22" width="12" bestFit="1" customWidth="1"/>
    <col min="23" max="23" width="16.7109375" bestFit="1" customWidth="1"/>
    <col min="24" max="24" width="18.7109375" bestFit="1" customWidth="1"/>
    <col min="25" max="25" width="21.28515625" bestFit="1" customWidth="1"/>
    <col min="26" max="26" width="13.28515625" bestFit="1" customWidth="1"/>
    <col min="27" max="27" width="15.7109375" bestFit="1" customWidth="1"/>
    <col min="28" max="28" width="12" bestFit="1" customWidth="1"/>
  </cols>
  <sheetData>
    <row r="3" spans="1:28" x14ac:dyDescent="0.25">
      <c r="B3" s="47" t="s">
        <v>35</v>
      </c>
    </row>
    <row r="4" spans="1:28" x14ac:dyDescent="0.25">
      <c r="B4">
        <v>2</v>
      </c>
      <c r="C4" t="s">
        <v>27</v>
      </c>
      <c r="D4" t="s">
        <v>17</v>
      </c>
      <c r="F4" t="s">
        <v>29</v>
      </c>
      <c r="G4" t="s">
        <v>29</v>
      </c>
      <c r="H4" t="s">
        <v>36</v>
      </c>
      <c r="I4" t="s">
        <v>18</v>
      </c>
      <c r="M4" t="s">
        <v>30</v>
      </c>
      <c r="N4" t="s">
        <v>30</v>
      </c>
      <c r="O4" t="s">
        <v>37</v>
      </c>
      <c r="P4" t="s">
        <v>20</v>
      </c>
      <c r="R4" t="s">
        <v>31</v>
      </c>
      <c r="S4" t="s">
        <v>31</v>
      </c>
      <c r="T4" t="s">
        <v>38</v>
      </c>
      <c r="U4" t="s">
        <v>19</v>
      </c>
      <c r="W4" t="s">
        <v>32</v>
      </c>
      <c r="X4" t="s">
        <v>32</v>
      </c>
      <c r="Y4" t="s">
        <v>39</v>
      </c>
      <c r="Z4" t="s">
        <v>28</v>
      </c>
      <c r="AA4" t="s">
        <v>40</v>
      </c>
      <c r="AB4" t="s">
        <v>28</v>
      </c>
    </row>
    <row r="5" spans="1:28" x14ac:dyDescent="0.25">
      <c r="B5">
        <v>3</v>
      </c>
      <c r="D5" t="s">
        <v>14</v>
      </c>
      <c r="E5" t="s">
        <v>21</v>
      </c>
      <c r="G5" t="s">
        <v>34</v>
      </c>
      <c r="I5">
        <v>15476</v>
      </c>
      <c r="J5" t="s">
        <v>13</v>
      </c>
      <c r="K5" t="s">
        <v>26</v>
      </c>
      <c r="L5" t="s">
        <v>24</v>
      </c>
      <c r="N5" t="s">
        <v>34</v>
      </c>
      <c r="P5" t="s">
        <v>25</v>
      </c>
      <c r="Q5" t="s">
        <v>22</v>
      </c>
      <c r="S5" t="s">
        <v>34</v>
      </c>
      <c r="U5">
        <v>11111</v>
      </c>
      <c r="V5" t="s">
        <v>23</v>
      </c>
      <c r="X5" t="s">
        <v>34</v>
      </c>
      <c r="Z5" t="s">
        <v>34</v>
      </c>
    </row>
    <row r="6" spans="1:28" x14ac:dyDescent="0.25">
      <c r="A6" t="s">
        <v>33</v>
      </c>
      <c r="B6" s="46">
        <v>9</v>
      </c>
      <c r="C6" s="46">
        <v>9</v>
      </c>
      <c r="D6" s="46">
        <v>4368.131868131868</v>
      </c>
      <c r="E6" s="46">
        <v>4368.131868131868</v>
      </c>
      <c r="F6" s="46">
        <v>8736.2637362637361</v>
      </c>
      <c r="G6" s="46">
        <v>8736.2637362637361</v>
      </c>
      <c r="H6" s="46">
        <v>8736.2637362637361</v>
      </c>
      <c r="I6" s="46">
        <v>3571.4285714285716</v>
      </c>
      <c r="J6" s="46">
        <v>4285.7142857142853</v>
      </c>
      <c r="K6" s="46">
        <v>3571.4285714285716</v>
      </c>
      <c r="L6" s="46">
        <v>3571.4285714285716</v>
      </c>
      <c r="M6" s="46">
        <v>15000</v>
      </c>
      <c r="N6" s="46">
        <v>15000</v>
      </c>
      <c r="O6" s="46">
        <v>15000</v>
      </c>
      <c r="P6" s="46">
        <v>6868.131868131868</v>
      </c>
      <c r="Q6" s="46">
        <v>18131.86813186813</v>
      </c>
      <c r="R6" s="46">
        <v>25000</v>
      </c>
      <c r="S6" s="46">
        <v>25000</v>
      </c>
      <c r="T6" s="46">
        <v>25000</v>
      </c>
      <c r="U6" s="46">
        <v>4120.8791208791208</v>
      </c>
      <c r="V6" s="46">
        <v>4368.131868131868</v>
      </c>
      <c r="W6" s="46">
        <v>8489.0109890109889</v>
      </c>
      <c r="X6" s="46">
        <v>8489.0109890109889</v>
      </c>
      <c r="Y6" s="46">
        <v>8489.0109890109889</v>
      </c>
      <c r="Z6" s="46">
        <v>57234.274725274721</v>
      </c>
      <c r="AA6" s="46">
        <v>57234.274725274721</v>
      </c>
      <c r="AB6" s="46">
        <v>171693.82417582418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Сводная</vt:lpstr>
      <vt:lpstr>Основная</vt:lpstr>
      <vt:lpstr>Вспомогательная</vt:lpstr>
      <vt:lpstr>Лист1 (2)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qmerkyr</dc:creator>
  <cp:lastModifiedBy>merkyr</cp:lastModifiedBy>
  <dcterms:created xsi:type="dcterms:W3CDTF">2022-02-07T14:41:24Z</dcterms:created>
  <dcterms:modified xsi:type="dcterms:W3CDTF">2022-04-17T10:45:32Z</dcterms:modified>
</cp:coreProperties>
</file>