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C153D652-D521-4076-8D60-6D19F0B272C9}" xr6:coauthVersionLast="45" xr6:coauthVersionMax="45" xr10:uidLastSave="{00000000-0000-0000-0000-000000000000}"/>
  <bookViews>
    <workbookView xWindow="-120" yWindow="-120" windowWidth="29040" windowHeight="15840" xr2:uid="{E559155D-9198-479D-B098-A705296734F1}"/>
  </bookViews>
  <sheets>
    <sheet name="8-9" sheetId="1" r:id="rId1"/>
    <sheet name="10-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4" i="1" l="1"/>
  <c r="H21" i="1"/>
  <c r="D53" i="1"/>
  <c r="C53" i="1"/>
  <c r="H19" i="1"/>
  <c r="M20" i="1" l="1"/>
  <c r="M19" i="1"/>
  <c r="K19" i="1" s="1"/>
  <c r="I52" i="1"/>
  <c r="I53" i="1" s="1"/>
  <c r="I54" i="1" s="1"/>
  <c r="H4" i="2"/>
  <c r="H3" i="2"/>
  <c r="E7" i="2"/>
  <c r="D10" i="2"/>
  <c r="D9" i="2"/>
  <c r="E21" i="1"/>
  <c r="E4" i="2"/>
  <c r="H2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40" i="2"/>
  <c r="I41" i="2"/>
  <c r="I42" i="2"/>
  <c r="I43" i="2"/>
  <c r="I44" i="2"/>
  <c r="I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6" i="2"/>
  <c r="E5" i="2"/>
  <c r="G27" i="2"/>
  <c r="G29" i="2"/>
  <c r="G35" i="2"/>
  <c r="G36" i="2"/>
  <c r="G37" i="2"/>
  <c r="G38" i="2"/>
  <c r="G41" i="2"/>
  <c r="G26" i="2"/>
  <c r="F45" i="2"/>
  <c r="G45" i="2" s="1"/>
  <c r="F44" i="2"/>
  <c r="G44" i="2" s="1"/>
  <c r="F43" i="2"/>
  <c r="G43" i="2" s="1"/>
  <c r="F42" i="2"/>
  <c r="G42" i="2" s="1"/>
  <c r="F41" i="2"/>
  <c r="F40" i="2"/>
  <c r="G40" i="2" s="1"/>
  <c r="F39" i="2"/>
  <c r="G39" i="2" s="1"/>
  <c r="F38" i="2"/>
  <c r="F37" i="2"/>
  <c r="F36" i="2"/>
  <c r="F35" i="2"/>
  <c r="F34" i="2"/>
  <c r="G34" i="2" s="1"/>
  <c r="F33" i="2"/>
  <c r="G33" i="2" s="1"/>
  <c r="F32" i="2"/>
  <c r="G32" i="2" s="1"/>
  <c r="F31" i="2"/>
  <c r="G31" i="2" s="1"/>
  <c r="F30" i="2"/>
  <c r="G30" i="2" s="1"/>
  <c r="F29" i="2"/>
  <c r="F28" i="2"/>
  <c r="G28" i="2" s="1"/>
  <c r="F27" i="2"/>
  <c r="F26" i="2"/>
  <c r="E3" i="2"/>
  <c r="B41" i="2" s="1"/>
  <c r="C41" i="2" s="1"/>
  <c r="C35" i="2"/>
  <c r="C36" i="2"/>
  <c r="C38" i="2"/>
  <c r="C43" i="2"/>
  <c r="C26" i="2"/>
  <c r="B45" i="2"/>
  <c r="C45" i="2" s="1"/>
  <c r="B44" i="2"/>
  <c r="C44" i="2" s="1"/>
  <c r="B43" i="2"/>
  <c r="B42" i="2"/>
  <c r="C42" i="2" s="1"/>
  <c r="B40" i="2"/>
  <c r="C40" i="2" s="1"/>
  <c r="B39" i="2"/>
  <c r="C39" i="2" s="1"/>
  <c r="B38" i="2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8" i="2"/>
  <c r="C28" i="2" s="1"/>
  <c r="B27" i="2"/>
  <c r="C27" i="2" s="1"/>
  <c r="B26" i="2"/>
  <c r="K52" i="1" l="1"/>
  <c r="K53" i="1" s="1"/>
  <c r="K21" i="1" s="1"/>
  <c r="G46" i="2"/>
  <c r="E6" i="2" s="1"/>
  <c r="B29" i="2"/>
  <c r="C29" i="2" s="1"/>
  <c r="C46" i="2" s="1"/>
  <c r="AE82" i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F46" i="1"/>
  <c r="AC54" i="1"/>
  <c r="AG46" i="1" s="1"/>
  <c r="T60" i="1" s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AF48" i="1" l="1"/>
  <c r="AG48" i="1"/>
  <c r="K22" i="1"/>
  <c r="M15" i="1"/>
  <c r="H20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T62" i="1" l="1"/>
  <c r="B35" i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<sst xmlns="http://schemas.openxmlformats.org/spreadsheetml/2006/main" count="75" uniqueCount="50">
  <si>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</si>
  <si>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</si>
  <si>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</si>
  <si>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</si>
  <si>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</si>
  <si>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</si>
  <si>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</si>
  <si>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</si>
  <si>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</si>
  <si>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</si>
  <si>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</si>
  <si>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</si>
  <si>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</si>
  <si>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</si>
  <si>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</si>
  <si>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</si>
  <si>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</si>
  <si>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</si>
  <si>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</si>
  <si>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</si>
  <si>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</si>
  <si>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</si>
  <si>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</si>
  <si>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</si>
  <si>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</si>
  <si>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</si>
  <si>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</si>
  <si>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</si>
  <si>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</si>
  <si>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</si>
  <si>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</si>
  <si>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</si>
  <si>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</si>
  <si>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</si>
  <si>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</si>
  <si>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</si>
  <si>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</si>
  <si>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</si>
  <si>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</si>
  <si>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</si>
  <si>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</si>
  <si>
    <t>x¯=</t>
  </si>
  <si>
    <t>y¯=</t>
  </si>
  <si>
    <t>Sx^=</t>
  </si>
  <si>
    <t>Sy^=</t>
  </si>
  <si>
    <t>r^=</t>
  </si>
  <si>
    <t>x¯y¯=</t>
  </si>
  <si>
    <t>b^=</t>
  </si>
  <si>
    <t>a^=</t>
  </si>
  <si>
    <t>Від'ємний зв'язок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</si>
</sst>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165" fontId="0" fillId="4" borderId="0" xfId="0" applyNumberFormat="1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r>
              <a:rPr lang="en-US" baseline="0"/>
              <a:t> (</a:t>
            </a:r>
            <a:r>
              <a:rPr lang="uk-UA" baseline="0"/>
              <a:t>від'ємний лінійний зв'язок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'8-9'!$A$3:$A$22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'8-9'!$B$3:$B$22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6"/>
  <sheetViews>
    <sheetView tabSelected="1" topLeftCell="M37" workbookViewId="0">
      <selection activeCell="T62" sqref="T62"/>
    </sheetView>
  </sheetViews>
  <sheetFormatPr defaultRowHeight="15" x14ac:dyDescent="0.25"/>
  <cols>
    <col min="8" max="8" width="11.5703125" bestFit="1" customWidth="1"/>
    <col min="11" max="11" width="10.285156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18</v>
      </c>
      <c r="S4" t="s">
        <v>19</v>
      </c>
      <c r="T4" t="s">
        <v>20</v>
      </c>
      <c r="V4" t="s">
        <v>21</v>
      </c>
      <c r="W4" t="s">
        <v>19</v>
      </c>
      <c r="X4" t="s">
        <v>20</v>
      </c>
    </row>
    <row r="5" spans="1:24" x14ac:dyDescent="0.25">
      <c r="A5" s="1">
        <v>1.7</v>
      </c>
      <c r="B5" s="1">
        <v>61.3</v>
      </c>
      <c r="R5" s="6">
        <v>1</v>
      </c>
      <c r="S5">
        <v>1</v>
      </c>
      <c r="T5">
        <v>1</v>
      </c>
      <c r="V5" s="6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6">
        <v>1.5</v>
      </c>
      <c r="S6">
        <v>2</v>
      </c>
      <c r="T6">
        <v>2</v>
      </c>
      <c r="V6" s="6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6">
        <v>1.7</v>
      </c>
      <c r="S7">
        <v>3</v>
      </c>
      <c r="T7">
        <v>3</v>
      </c>
      <c r="V7" s="6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6">
        <v>3.1</v>
      </c>
      <c r="S8">
        <v>4</v>
      </c>
      <c r="T8">
        <v>4</v>
      </c>
      <c r="V8" s="6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12"/>
      <c r="R9" s="6">
        <v>4.5999999999999996</v>
      </c>
      <c r="S9">
        <v>5</v>
      </c>
      <c r="T9">
        <v>5</v>
      </c>
      <c r="V9" s="6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12"/>
      <c r="R10" s="6">
        <v>6</v>
      </c>
      <c r="S10">
        <v>6</v>
      </c>
      <c r="T10">
        <v>6</v>
      </c>
      <c r="V10" s="6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6">
        <v>6.8</v>
      </c>
      <c r="S11">
        <v>7</v>
      </c>
      <c r="T11">
        <v>7</v>
      </c>
      <c r="V11" s="6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6">
        <v>8.1999999999999993</v>
      </c>
      <c r="S12">
        <v>8</v>
      </c>
      <c r="T12">
        <v>8</v>
      </c>
      <c r="V12" s="6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6">
        <v>8.9</v>
      </c>
      <c r="S13">
        <v>9</v>
      </c>
      <c r="T13">
        <v>9</v>
      </c>
      <c r="V13" s="6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6">
        <v>9.5</v>
      </c>
      <c r="S14">
        <v>10</v>
      </c>
      <c r="T14">
        <v>10</v>
      </c>
      <c r="V14" s="6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6">
        <v>11.1</v>
      </c>
      <c r="S15">
        <v>11</v>
      </c>
      <c r="T15">
        <v>11</v>
      </c>
      <c r="V15" s="6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6">
        <v>12.3</v>
      </c>
      <c r="S16">
        <v>12</v>
      </c>
      <c r="T16">
        <v>12</v>
      </c>
      <c r="V16" s="6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6">
        <v>13.2</v>
      </c>
      <c r="S17">
        <v>13</v>
      </c>
      <c r="T17">
        <v>13</v>
      </c>
      <c r="V17" s="6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6">
        <v>14</v>
      </c>
      <c r="S18">
        <v>14</v>
      </c>
      <c r="T18">
        <v>14</v>
      </c>
      <c r="V18" s="6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5">
        <f>M19/M20</f>
        <v>-17.909722952532729</v>
      </c>
      <c r="L19" s="7" t="s">
        <v>49</v>
      </c>
      <c r="M19">
        <f>H21*SQRT(M2-2)</f>
        <v>-4.1283853405898281</v>
      </c>
      <c r="R19" s="6">
        <v>15.5</v>
      </c>
      <c r="S19">
        <v>15</v>
      </c>
      <c r="T19">
        <v>15</v>
      </c>
      <c r="V19" s="6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M20">
        <f>SQRT(1-POWER(H21,2))</f>
        <v>0.23051084327387691</v>
      </c>
      <c r="R20" s="6">
        <v>16.100000000000001</v>
      </c>
      <c r="S20">
        <v>16</v>
      </c>
      <c r="T20">
        <v>16</v>
      </c>
      <c r="V20" s="6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SUM(I26:I45)/M2</f>
        <v>307.08950000000004</v>
      </c>
      <c r="G21" s="12" t="s">
        <v>13</v>
      </c>
      <c r="H21" s="13">
        <f>C53/D53</f>
        <v>-0.97306975656073402</v>
      </c>
      <c r="J21" t="s">
        <v>16</v>
      </c>
      <c r="K21" s="5">
        <f>H21+I54-K53</f>
        <v>-0.99890959675132351</v>
      </c>
      <c r="R21" s="6">
        <v>16.7</v>
      </c>
      <c r="S21">
        <v>17</v>
      </c>
      <c r="T21">
        <v>17</v>
      </c>
      <c r="V21" s="6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17</v>
      </c>
      <c r="K22" s="13">
        <f>H21+I54+K53</f>
        <v>-0.94981513155412678</v>
      </c>
      <c r="R22" s="6">
        <v>18</v>
      </c>
      <c r="S22">
        <v>18</v>
      </c>
      <c r="T22">
        <v>18</v>
      </c>
      <c r="V22" s="6">
        <v>64</v>
      </c>
      <c r="W22">
        <v>18</v>
      </c>
      <c r="X22">
        <v>18</v>
      </c>
    </row>
    <row r="23" spans="1:26" x14ac:dyDescent="0.25">
      <c r="R23" s="6">
        <v>19.2</v>
      </c>
      <c r="S23">
        <v>19</v>
      </c>
      <c r="T23">
        <v>19</v>
      </c>
      <c r="V23" s="6">
        <v>68.400000000000006</v>
      </c>
      <c r="W23">
        <v>19</v>
      </c>
      <c r="X23">
        <v>19</v>
      </c>
    </row>
    <row r="24" spans="1:26" x14ac:dyDescent="0.25">
      <c r="R24" s="6">
        <v>20.5</v>
      </c>
      <c r="S24">
        <v>20</v>
      </c>
      <c r="T24">
        <v>20</v>
      </c>
      <c r="V24" s="6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  <c r="I26">
        <f>A26*E26</f>
        <v>69.099999999999994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I27">
        <f t="shared" ref="I27:I45" si="2">A27*E27</f>
        <v>96</v>
      </c>
      <c r="V27" s="8" t="s">
        <v>28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I28">
        <f t="shared" si="2"/>
        <v>104.21</v>
      </c>
      <c r="R28" s="7" t="s">
        <v>22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  <c r="I29">
        <f t="shared" si="2"/>
        <v>212.04000000000002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I30">
        <f t="shared" si="2"/>
        <v>242.87999999999997</v>
      </c>
      <c r="S30" t="s">
        <v>0</v>
      </c>
      <c r="T30" t="s">
        <v>1</v>
      </c>
      <c r="U30" t="s">
        <v>23</v>
      </c>
      <c r="V30" t="s">
        <v>24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I31">
        <f t="shared" si="2"/>
        <v>312.60000000000002</v>
      </c>
      <c r="S31" s="1">
        <v>1</v>
      </c>
      <c r="T31" s="1">
        <v>69.099999999999994</v>
      </c>
      <c r="U31">
        <v>1</v>
      </c>
      <c r="V31">
        <v>20</v>
      </c>
      <c r="Z31" t="s">
        <v>25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I32">
        <f t="shared" si="2"/>
        <v>350.2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I33">
        <f t="shared" si="2"/>
        <v>437.87999999999994</v>
      </c>
      <c r="S33" s="1">
        <v>1.7</v>
      </c>
      <c r="T33" s="1">
        <v>61.3</v>
      </c>
      <c r="U33">
        <v>3</v>
      </c>
      <c r="V33">
        <v>17</v>
      </c>
      <c r="Z33" t="s">
        <v>23</v>
      </c>
      <c r="AA33" t="s">
        <v>24</v>
      </c>
      <c r="AB33" t="s">
        <v>26</v>
      </c>
      <c r="AC33" t="s">
        <v>27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I34">
        <f t="shared" si="2"/>
        <v>359.56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I35">
        <f t="shared" si="2"/>
        <v>386.65000000000003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3">Z35-AA35</f>
        <v>-16</v>
      </c>
      <c r="AC35">
        <f t="shared" ref="AC35:AC53" si="4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I36">
        <f t="shared" si="2"/>
        <v>404.03999999999996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3"/>
        <v>-14</v>
      </c>
      <c r="AC36">
        <f t="shared" si="4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I37">
        <f t="shared" si="2"/>
        <v>441.57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3"/>
        <v>-15</v>
      </c>
      <c r="AC37">
        <f t="shared" si="4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I38">
        <f t="shared" si="2"/>
        <v>574.19999999999993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3"/>
        <v>-10</v>
      </c>
      <c r="AC38">
        <f t="shared" si="4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I39">
        <f t="shared" si="2"/>
        <v>410.2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3"/>
        <v>-8</v>
      </c>
      <c r="AC39">
        <f t="shared" si="4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I40">
        <f t="shared" si="2"/>
        <v>358.05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3"/>
        <v>-6</v>
      </c>
      <c r="AC40">
        <f t="shared" si="4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I41">
        <f t="shared" si="2"/>
        <v>373.52000000000004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3"/>
        <v>-8</v>
      </c>
      <c r="AC41">
        <f t="shared" si="4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I42">
        <f t="shared" si="2"/>
        <v>374.08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3"/>
        <v>-1</v>
      </c>
      <c r="AC42">
        <f t="shared" si="4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I43">
        <f t="shared" si="2"/>
        <v>207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3"/>
        <v>-1</v>
      </c>
      <c r="AC43">
        <f t="shared" si="4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I44">
        <f t="shared" si="2"/>
        <v>188.16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3"/>
        <v>2</v>
      </c>
      <c r="AC44">
        <f t="shared" si="4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I45">
        <f t="shared" si="2"/>
        <v>239.85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3"/>
        <v>4</v>
      </c>
      <c r="AC45">
        <f t="shared" si="4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3"/>
        <v>1</v>
      </c>
      <c r="AC46">
        <f t="shared" si="4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3"/>
        <v>7</v>
      </c>
      <c r="AC47">
        <f t="shared" si="4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3"/>
        <v>10</v>
      </c>
      <c r="AC48">
        <f t="shared" si="4"/>
        <v>100</v>
      </c>
      <c r="AF48">
        <f>T60*SQRT(M2-2)</f>
        <v>-4.0895228277345286</v>
      </c>
      <c r="AG48">
        <f>SQRT(1-T60*T60)</f>
        <v>0.26622912452728675</v>
      </c>
    </row>
    <row r="49" spans="3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3"/>
        <v>10</v>
      </c>
      <c r="AC49">
        <f t="shared" si="4"/>
        <v>100</v>
      </c>
    </row>
    <row r="50" spans="3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3"/>
        <v>13</v>
      </c>
      <c r="AC50">
        <f t="shared" si="4"/>
        <v>169</v>
      </c>
    </row>
    <row r="51" spans="3:31" x14ac:dyDescent="0.25">
      <c r="Z51">
        <v>18</v>
      </c>
      <c r="AA51">
        <v>2</v>
      </c>
      <c r="AB51">
        <f t="shared" si="3"/>
        <v>16</v>
      </c>
      <c r="AC51">
        <f t="shared" si="4"/>
        <v>256</v>
      </c>
    </row>
    <row r="52" spans="3:31" x14ac:dyDescent="0.25">
      <c r="I52" s="4">
        <f>1-POWER(H21,2)</f>
        <v>5.3135248866833851E-2</v>
      </c>
      <c r="K52">
        <f>I52/(SQRT(M2-2))</f>
        <v>1.2524098264591011E-2</v>
      </c>
      <c r="Z52">
        <v>19</v>
      </c>
      <c r="AA52">
        <v>1</v>
      </c>
      <c r="AB52">
        <f t="shared" si="3"/>
        <v>18</v>
      </c>
      <c r="AC52">
        <f t="shared" si="4"/>
        <v>324</v>
      </c>
    </row>
    <row r="53" spans="3:31" x14ac:dyDescent="0.25">
      <c r="C53">
        <f>E21-E19*E20</f>
        <v>-108.97037499999993</v>
      </c>
      <c r="D53" s="4">
        <f>H19*H20</f>
        <v>111.98619036845851</v>
      </c>
      <c r="I53">
        <f>H21*I52</f>
        <v>-5.1704303679644036E-2</v>
      </c>
      <c r="K53">
        <f>1.96*K52</f>
        <v>2.4547232598598381E-2</v>
      </c>
      <c r="Z53">
        <v>20</v>
      </c>
      <c r="AA53">
        <v>3</v>
      </c>
      <c r="AB53">
        <f t="shared" si="3"/>
        <v>17</v>
      </c>
      <c r="AC53">
        <f t="shared" si="4"/>
        <v>289</v>
      </c>
    </row>
    <row r="54" spans="3:31" x14ac:dyDescent="0.25">
      <c r="I54">
        <f>I53/(2*M2)</f>
        <v>-1.292607591991101E-3</v>
      </c>
      <c r="AB54" t="s">
        <v>9</v>
      </c>
      <c r="AC54" s="8">
        <f>SUM(AC34:AC53)</f>
        <v>2612</v>
      </c>
    </row>
    <row r="55" spans="3:31" x14ac:dyDescent="0.25">
      <c r="H55" s="15"/>
    </row>
    <row r="57" spans="3:31" x14ac:dyDescent="0.25">
      <c r="AC57" t="s">
        <v>23</v>
      </c>
      <c r="AD57" t="s">
        <v>24</v>
      </c>
      <c r="AE57" t="s">
        <v>35</v>
      </c>
    </row>
    <row r="58" spans="3:31" x14ac:dyDescent="0.25">
      <c r="AC58">
        <v>1</v>
      </c>
      <c r="AD58">
        <v>20</v>
      </c>
      <c r="AE58">
        <f>-1-1-1-1-1-1-1-1-1-1-1-1-1-1-1-1-1-1-1-1</f>
        <v>-20</v>
      </c>
    </row>
    <row r="59" spans="3:31" x14ac:dyDescent="0.25">
      <c r="AC59">
        <v>2</v>
      </c>
      <c r="AD59">
        <v>18</v>
      </c>
      <c r="AE59">
        <f>-1+1-1-1-1-1-1-1-1-1-1-1-1-1-1-1-1-1</f>
        <v>-16</v>
      </c>
    </row>
    <row r="60" spans="3:31" x14ac:dyDescent="0.25">
      <c r="S60" s="9" t="s">
        <v>29</v>
      </c>
      <c r="T60" s="8">
        <f>1-AG46</f>
        <v>-0.96390977443609027</v>
      </c>
      <c r="U60" t="s">
        <v>30</v>
      </c>
      <c r="AC60">
        <v>3</v>
      </c>
      <c r="AD60">
        <v>17</v>
      </c>
      <c r="AE60">
        <f>1-1-1-1-1-1-1-1-1-1-1-1-1-1-1-1-1</f>
        <v>-15</v>
      </c>
    </row>
    <row r="61" spans="3:31" x14ac:dyDescent="0.25">
      <c r="AC61">
        <v>4</v>
      </c>
      <c r="AD61">
        <v>19</v>
      </c>
      <c r="AE61">
        <f>-1-1-1-1-1-1-1-1-1-1-1-1-1-1-1-1</f>
        <v>-16</v>
      </c>
    </row>
    <row r="62" spans="3:31" x14ac:dyDescent="0.25">
      <c r="S62" s="8" t="s">
        <v>31</v>
      </c>
      <c r="T62" s="8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3:31" x14ac:dyDescent="0.25">
      <c r="AC63">
        <v>6</v>
      </c>
      <c r="AD63">
        <v>14</v>
      </c>
      <c r="AE63">
        <f>-1+1-1-1-1-1-1-1-1-1-1-1-1-1</f>
        <v>-12</v>
      </c>
    </row>
    <row r="64" spans="3:31" x14ac:dyDescent="0.25">
      <c r="S64" t="s">
        <v>32</v>
      </c>
      <c r="AC64">
        <v>7</v>
      </c>
      <c r="AD64">
        <v>13</v>
      </c>
      <c r="AE64">
        <f>1-1-1-1-1-1-1-1-1-1-1-1-1</f>
        <v>-11</v>
      </c>
    </row>
    <row r="65" spans="18:37" x14ac:dyDescent="0.25">
      <c r="AC65">
        <v>8</v>
      </c>
      <c r="AD65">
        <v>16</v>
      </c>
      <c r="AE65">
        <f>-1-1-1-1-1-1-1-1-1-1-1-1</f>
        <v>-12</v>
      </c>
    </row>
    <row r="66" spans="18:37" x14ac:dyDescent="0.25">
      <c r="S66" t="s">
        <v>33</v>
      </c>
      <c r="U66" s="8" t="s">
        <v>34</v>
      </c>
      <c r="V66" s="8"/>
      <c r="W66" s="8"/>
      <c r="X66" s="8"/>
      <c r="Y66" s="8"/>
      <c r="Z66" s="8"/>
      <c r="AC66">
        <v>9</v>
      </c>
      <c r="AD66">
        <v>10</v>
      </c>
      <c r="AE66">
        <f>1-1-1+1-1-1-1-1-1-1-1</f>
        <v>-7</v>
      </c>
    </row>
    <row r="67" spans="18:37" x14ac:dyDescent="0.25">
      <c r="AC67">
        <v>10</v>
      </c>
      <c r="AD67">
        <v>11</v>
      </c>
      <c r="AE67">
        <f>-1-1+1-1-1-1-1-1-1-1</f>
        <v>-8</v>
      </c>
    </row>
    <row r="68" spans="18:37" x14ac:dyDescent="0.25">
      <c r="AC68">
        <v>11</v>
      </c>
      <c r="AD68">
        <v>9</v>
      </c>
      <c r="AE68">
        <f>-1+1-1-1-1-1-1-1-1</f>
        <v>-7</v>
      </c>
    </row>
    <row r="69" spans="18:37" x14ac:dyDescent="0.25">
      <c r="AC69">
        <v>12</v>
      </c>
      <c r="AD69">
        <v>8</v>
      </c>
      <c r="AE69">
        <f>1-1-1-1-1-1-1-1</f>
        <v>-6</v>
      </c>
    </row>
    <row r="70" spans="18:37" x14ac:dyDescent="0.25">
      <c r="AC70">
        <v>13</v>
      </c>
      <c r="AD70">
        <v>12</v>
      </c>
      <c r="AE70">
        <f>-1-1-1-1-1-1-1</f>
        <v>-7</v>
      </c>
    </row>
    <row r="71" spans="18:37" x14ac:dyDescent="0.25">
      <c r="AC71">
        <v>14</v>
      </c>
      <c r="AD71">
        <v>7</v>
      </c>
      <c r="AE71">
        <f>-1-1-1-1-1-1</f>
        <v>-6</v>
      </c>
    </row>
    <row r="72" spans="18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8:37" x14ac:dyDescent="0.25">
      <c r="AC73">
        <v>16</v>
      </c>
      <c r="AD73">
        <v>6</v>
      </c>
      <c r="AE73">
        <f>-1-1-1-1</f>
        <v>-4</v>
      </c>
    </row>
    <row r="74" spans="18:37" x14ac:dyDescent="0.25">
      <c r="AC74">
        <v>17</v>
      </c>
      <c r="AD74">
        <v>4</v>
      </c>
      <c r="AE74">
        <f>-1-1-1</f>
        <v>-3</v>
      </c>
    </row>
    <row r="75" spans="18:37" x14ac:dyDescent="0.25">
      <c r="R75" s="4"/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8:37" x14ac:dyDescent="0.25">
      <c r="AC76">
        <v>19</v>
      </c>
      <c r="AD76">
        <v>1</v>
      </c>
      <c r="AE76">
        <v>1</v>
      </c>
    </row>
    <row r="77" spans="18:37" x14ac:dyDescent="0.25">
      <c r="AC77">
        <v>20</v>
      </c>
      <c r="AD77">
        <v>3</v>
      </c>
    </row>
    <row r="78" spans="18:37" x14ac:dyDescent="0.25">
      <c r="AE78" s="8">
        <f>SUM(AE58:AE76)</f>
        <v>-165</v>
      </c>
      <c r="AJ78">
        <f>SQRT(2*(2*M2+5))</f>
        <v>9.4868329805051381</v>
      </c>
    </row>
    <row r="80" spans="18:37" x14ac:dyDescent="0.25">
      <c r="AD80" s="8" t="s">
        <v>36</v>
      </c>
      <c r="AE80" s="8">
        <f>AG75/AH75</f>
        <v>-0.86842105263157898</v>
      </c>
    </row>
    <row r="82" spans="30:44" x14ac:dyDescent="0.25">
      <c r="AD82" s="8" t="s">
        <v>37</v>
      </c>
      <c r="AE82" s="8">
        <f>AJ72/AJ78</f>
        <v>-5.3533068973151643</v>
      </c>
    </row>
    <row r="84" spans="30:44" x14ac:dyDescent="0.25">
      <c r="AD84" t="s">
        <v>38</v>
      </c>
    </row>
    <row r="86" spans="30:44" x14ac:dyDescent="0.25">
      <c r="AD86" t="s">
        <v>39</v>
      </c>
      <c r="AE86" s="8" t="s">
        <v>40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1F8-8E6B-4CB9-A205-DFDD95DC900B}">
  <dimension ref="A2:I46"/>
  <sheetViews>
    <sheetView workbookViewId="0">
      <selection activeCell="K4" sqref="K4"/>
    </sheetView>
  </sheetViews>
  <sheetFormatPr defaultRowHeight="15" x14ac:dyDescent="0.25"/>
  <cols>
    <col min="8" max="8" width="9.5703125" bestFit="1" customWidth="1"/>
  </cols>
  <sheetData>
    <row r="2" spans="1:8" x14ac:dyDescent="0.25">
      <c r="A2" t="s">
        <v>0</v>
      </c>
      <c r="B2" t="s">
        <v>1</v>
      </c>
      <c r="D2" t="s">
        <v>3</v>
      </c>
      <c r="E2">
        <v>20</v>
      </c>
      <c r="G2" s="12" t="s">
        <v>46</v>
      </c>
      <c r="H2" s="14">
        <f>SUM(I26:I45)/E2</f>
        <v>616.35500000000002</v>
      </c>
    </row>
    <row r="3" spans="1:8" x14ac:dyDescent="0.25">
      <c r="A3" s="1">
        <v>1</v>
      </c>
      <c r="B3" s="1">
        <v>93.1</v>
      </c>
      <c r="D3" t="s">
        <v>41</v>
      </c>
      <c r="E3" s="8">
        <f>SUM(A26:A45)*1/E2</f>
        <v>10.5</v>
      </c>
      <c r="G3" t="s">
        <v>47</v>
      </c>
      <c r="H3" s="11">
        <f>E7*(E6/E5)</f>
        <v>-2.7866917293233091</v>
      </c>
    </row>
    <row r="4" spans="1:8" x14ac:dyDescent="0.25">
      <c r="A4" s="1">
        <v>2</v>
      </c>
      <c r="B4" s="1">
        <v>92</v>
      </c>
      <c r="D4" t="s">
        <v>42</v>
      </c>
      <c r="E4" s="11">
        <f>SUM(E26:E45)*1/E2</f>
        <v>67.525000000000006</v>
      </c>
      <c r="G4" t="s">
        <v>48</v>
      </c>
      <c r="H4" s="11">
        <f>E4-H3*E3</f>
        <v>96.785263157894747</v>
      </c>
    </row>
    <row r="5" spans="1:8" x14ac:dyDescent="0.25">
      <c r="A5" s="1">
        <v>3</v>
      </c>
      <c r="B5" s="1">
        <v>87.3</v>
      </c>
      <c r="D5" t="s">
        <v>43</v>
      </c>
      <c r="E5" s="11">
        <f>SQRT(C46/E2)</f>
        <v>5.7662812973353983</v>
      </c>
    </row>
    <row r="6" spans="1:8" x14ac:dyDescent="0.25">
      <c r="A6" s="1">
        <v>4</v>
      </c>
      <c r="B6" s="1">
        <v>91.4</v>
      </c>
      <c r="D6" t="s">
        <v>44</v>
      </c>
      <c r="E6" s="11">
        <f>SQRT(G46/E2)</f>
        <v>16.542305613184638</v>
      </c>
    </row>
    <row r="7" spans="1:8" x14ac:dyDescent="0.25">
      <c r="A7" s="1">
        <v>5</v>
      </c>
      <c r="B7" s="1">
        <v>81.8</v>
      </c>
      <c r="D7" t="s">
        <v>45</v>
      </c>
      <c r="E7" s="11">
        <f>(H2-D9)/D10</f>
        <v>-0.97137900701271973</v>
      </c>
    </row>
    <row r="8" spans="1:8" x14ac:dyDescent="0.25">
      <c r="A8" s="1">
        <v>6</v>
      </c>
      <c r="B8" s="1">
        <v>76.099999999999994</v>
      </c>
    </row>
    <row r="9" spans="1:8" x14ac:dyDescent="0.25">
      <c r="A9" s="1">
        <v>7</v>
      </c>
      <c r="B9" s="1">
        <v>74.5</v>
      </c>
      <c r="D9" s="4">
        <f>E3*E4</f>
        <v>709.01250000000005</v>
      </c>
    </row>
    <row r="10" spans="1:8" x14ac:dyDescent="0.25">
      <c r="A10" s="1">
        <v>8</v>
      </c>
      <c r="B10" s="1">
        <v>77.400000000000006</v>
      </c>
      <c r="D10">
        <f>E5*E6</f>
        <v>95.387587472112955</v>
      </c>
    </row>
    <row r="11" spans="1:8" x14ac:dyDescent="0.25">
      <c r="A11" s="1">
        <v>9</v>
      </c>
      <c r="B11" s="1">
        <v>74.400000000000006</v>
      </c>
    </row>
    <row r="12" spans="1:8" x14ac:dyDescent="0.25">
      <c r="A12" s="1">
        <v>10</v>
      </c>
      <c r="B12" s="1">
        <v>64.7</v>
      </c>
    </row>
    <row r="13" spans="1:8" x14ac:dyDescent="0.25">
      <c r="A13" s="1">
        <v>11</v>
      </c>
      <c r="B13" s="1">
        <v>61.4</v>
      </c>
    </row>
    <row r="14" spans="1:8" x14ac:dyDescent="0.25">
      <c r="A14" s="1">
        <v>12</v>
      </c>
      <c r="B14" s="1">
        <v>60.9</v>
      </c>
    </row>
    <row r="15" spans="1:8" x14ac:dyDescent="0.25">
      <c r="A15" s="1">
        <v>13</v>
      </c>
      <c r="B15" s="1">
        <v>70.5</v>
      </c>
    </row>
    <row r="16" spans="1:8" x14ac:dyDescent="0.25">
      <c r="A16" s="1">
        <v>14</v>
      </c>
      <c r="B16" s="1">
        <v>63.3</v>
      </c>
    </row>
    <row r="17" spans="1:9" x14ac:dyDescent="0.25">
      <c r="A17" s="1">
        <v>15</v>
      </c>
      <c r="B17" s="1">
        <v>57.1</v>
      </c>
    </row>
    <row r="18" spans="1:9" x14ac:dyDescent="0.25">
      <c r="A18" s="1">
        <v>16</v>
      </c>
      <c r="B18" s="1">
        <v>47.2</v>
      </c>
    </row>
    <row r="19" spans="1:9" x14ac:dyDescent="0.25">
      <c r="A19" s="1">
        <v>17</v>
      </c>
      <c r="B19" s="1">
        <v>45.4</v>
      </c>
    </row>
    <row r="20" spans="1:9" x14ac:dyDescent="0.25">
      <c r="A20" s="1">
        <v>18</v>
      </c>
      <c r="B20" s="1">
        <v>44.5</v>
      </c>
    </row>
    <row r="21" spans="1:9" x14ac:dyDescent="0.25">
      <c r="A21" s="1">
        <v>19</v>
      </c>
      <c r="B21" s="1">
        <v>43.8</v>
      </c>
    </row>
    <row r="22" spans="1:9" x14ac:dyDescent="0.25">
      <c r="A22" s="1">
        <v>20</v>
      </c>
      <c r="B22" s="1">
        <v>43.7</v>
      </c>
    </row>
    <row r="25" spans="1:9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9" x14ac:dyDescent="0.25">
      <c r="A26" s="1">
        <v>1</v>
      </c>
      <c r="B26">
        <f>A26-E3</f>
        <v>-9.5</v>
      </c>
      <c r="C26">
        <f>POWER(B26,2)</f>
        <v>90.25</v>
      </c>
      <c r="E26" s="1">
        <v>93.1</v>
      </c>
      <c r="F26" s="4">
        <f>E26-E4</f>
        <v>25.574999999999989</v>
      </c>
      <c r="G26" s="4">
        <f>POWER(F26,2)</f>
        <v>654.08062499999937</v>
      </c>
      <c r="I26">
        <f>A26*E26</f>
        <v>93.1</v>
      </c>
    </row>
    <row r="27" spans="1:9" x14ac:dyDescent="0.25">
      <c r="A27" s="1">
        <v>2</v>
      </c>
      <c r="B27">
        <f>A27-E3</f>
        <v>-8.5</v>
      </c>
      <c r="C27">
        <f t="shared" ref="C27:C45" si="0">POWER(B27,2)</f>
        <v>72.25</v>
      </c>
      <c r="E27" s="1">
        <v>92</v>
      </c>
      <c r="F27" s="4">
        <f>E27-E4</f>
        <v>24.474999999999994</v>
      </c>
      <c r="G27" s="4">
        <f t="shared" ref="G27:G45" si="1">POWER(F27,2)</f>
        <v>599.02562499999976</v>
      </c>
      <c r="I27">
        <f t="shared" ref="I27:I45" si="2">A27*E27</f>
        <v>184</v>
      </c>
    </row>
    <row r="28" spans="1:9" x14ac:dyDescent="0.25">
      <c r="A28" s="1">
        <v>3</v>
      </c>
      <c r="B28">
        <f>A28-E3</f>
        <v>-7.5</v>
      </c>
      <c r="C28">
        <f t="shared" si="0"/>
        <v>56.25</v>
      </c>
      <c r="E28" s="1">
        <v>87.3</v>
      </c>
      <c r="F28" s="4">
        <f>E28-E4</f>
        <v>19.774999999999991</v>
      </c>
      <c r="G28" s="4">
        <f t="shared" si="1"/>
        <v>391.05062499999968</v>
      </c>
      <c r="I28">
        <f t="shared" si="2"/>
        <v>261.89999999999998</v>
      </c>
    </row>
    <row r="29" spans="1:9" x14ac:dyDescent="0.25">
      <c r="A29" s="1">
        <v>4</v>
      </c>
      <c r="B29">
        <f>A29-E3</f>
        <v>-6.5</v>
      </c>
      <c r="C29">
        <f t="shared" si="0"/>
        <v>42.25</v>
      </c>
      <c r="E29" s="1">
        <v>91.4</v>
      </c>
      <c r="F29" s="4">
        <f>E29-E4</f>
        <v>23.875</v>
      </c>
      <c r="G29" s="4">
        <f t="shared" si="1"/>
        <v>570.015625</v>
      </c>
      <c r="I29">
        <f t="shared" si="2"/>
        <v>365.6</v>
      </c>
    </row>
    <row r="30" spans="1:9" x14ac:dyDescent="0.25">
      <c r="A30" s="1">
        <v>5</v>
      </c>
      <c r="B30">
        <f>A30-E3</f>
        <v>-5.5</v>
      </c>
      <c r="C30">
        <f t="shared" si="0"/>
        <v>30.25</v>
      </c>
      <c r="E30" s="1">
        <v>81.8</v>
      </c>
      <c r="F30" s="4">
        <f>E30-E4</f>
        <v>14.274999999999991</v>
      </c>
      <c r="G30" s="4">
        <f t="shared" si="1"/>
        <v>203.77562499999976</v>
      </c>
      <c r="I30">
        <f t="shared" si="2"/>
        <v>409</v>
      </c>
    </row>
    <row r="31" spans="1:9" x14ac:dyDescent="0.25">
      <c r="A31" s="1">
        <v>6</v>
      </c>
      <c r="B31">
        <f>A31-E3</f>
        <v>-4.5</v>
      </c>
      <c r="C31">
        <f t="shared" si="0"/>
        <v>20.25</v>
      </c>
      <c r="E31" s="1">
        <v>76.099999999999994</v>
      </c>
      <c r="F31" s="4">
        <f>E31-E4</f>
        <v>8.5749999999999886</v>
      </c>
      <c r="G31" s="4">
        <f t="shared" si="1"/>
        <v>73.530624999999802</v>
      </c>
      <c r="I31">
        <f t="shared" si="2"/>
        <v>456.59999999999997</v>
      </c>
    </row>
    <row r="32" spans="1:9" x14ac:dyDescent="0.25">
      <c r="A32" s="1">
        <v>7</v>
      </c>
      <c r="B32">
        <f>A32-E3</f>
        <v>-3.5</v>
      </c>
      <c r="C32">
        <f t="shared" si="0"/>
        <v>12.25</v>
      </c>
      <c r="E32" s="1">
        <v>74.5</v>
      </c>
      <c r="F32" s="4">
        <f>E32-E4</f>
        <v>6.9749999999999943</v>
      </c>
      <c r="G32" s="4">
        <f t="shared" si="1"/>
        <v>48.65062499999992</v>
      </c>
      <c r="I32">
        <f t="shared" si="2"/>
        <v>521.5</v>
      </c>
    </row>
    <row r="33" spans="1:9" x14ac:dyDescent="0.25">
      <c r="A33" s="1">
        <v>8</v>
      </c>
      <c r="B33">
        <f>A33-E3</f>
        <v>-2.5</v>
      </c>
      <c r="C33">
        <f t="shared" si="0"/>
        <v>6.25</v>
      </c>
      <c r="E33" s="1">
        <v>77.400000000000006</v>
      </c>
      <c r="F33" s="4">
        <f>E33-E4</f>
        <v>9.875</v>
      </c>
      <c r="G33" s="4">
        <f t="shared" si="1"/>
        <v>97.515625</v>
      </c>
      <c r="I33">
        <f t="shared" si="2"/>
        <v>619.20000000000005</v>
      </c>
    </row>
    <row r="34" spans="1:9" x14ac:dyDescent="0.25">
      <c r="A34" s="1">
        <v>9</v>
      </c>
      <c r="B34">
        <f>A34-E3</f>
        <v>-1.5</v>
      </c>
      <c r="C34">
        <f t="shared" si="0"/>
        <v>2.25</v>
      </c>
      <c r="E34" s="1">
        <v>74.400000000000006</v>
      </c>
      <c r="F34" s="4">
        <f>E34-E4</f>
        <v>6.875</v>
      </c>
      <c r="G34" s="4">
        <f t="shared" si="1"/>
        <v>47.265625</v>
      </c>
      <c r="I34">
        <f t="shared" si="2"/>
        <v>669.6</v>
      </c>
    </row>
    <row r="35" spans="1:9" x14ac:dyDescent="0.25">
      <c r="A35" s="1">
        <v>10</v>
      </c>
      <c r="B35">
        <f>A35-E3</f>
        <v>-0.5</v>
      </c>
      <c r="C35">
        <f t="shared" si="0"/>
        <v>0.25</v>
      </c>
      <c r="E35" s="1">
        <v>64.7</v>
      </c>
      <c r="F35" s="4">
        <f>E35-E4</f>
        <v>-2.8250000000000028</v>
      </c>
      <c r="G35" s="4">
        <f t="shared" si="1"/>
        <v>7.9806250000000158</v>
      </c>
      <c r="I35">
        <f t="shared" si="2"/>
        <v>647</v>
      </c>
    </row>
    <row r="36" spans="1:9" x14ac:dyDescent="0.25">
      <c r="A36" s="1">
        <v>11</v>
      </c>
      <c r="B36">
        <f>A36-E3</f>
        <v>0.5</v>
      </c>
      <c r="C36">
        <f t="shared" si="0"/>
        <v>0.25</v>
      </c>
      <c r="E36" s="1">
        <v>61.4</v>
      </c>
      <c r="F36" s="4">
        <f>E36-E4</f>
        <v>-6.1250000000000071</v>
      </c>
      <c r="G36" s="4">
        <f t="shared" si="1"/>
        <v>37.515625000000085</v>
      </c>
      <c r="I36">
        <f t="shared" si="2"/>
        <v>675.4</v>
      </c>
    </row>
    <row r="37" spans="1:9" x14ac:dyDescent="0.25">
      <c r="A37" s="1">
        <v>12</v>
      </c>
      <c r="B37">
        <f>A37-E3</f>
        <v>1.5</v>
      </c>
      <c r="C37">
        <f t="shared" si="0"/>
        <v>2.25</v>
      </c>
      <c r="E37" s="1">
        <v>60.9</v>
      </c>
      <c r="F37" s="4">
        <f>E37-E4</f>
        <v>-6.6250000000000071</v>
      </c>
      <c r="G37" s="4">
        <f t="shared" si="1"/>
        <v>43.890625000000092</v>
      </c>
      <c r="I37">
        <f t="shared" si="2"/>
        <v>730.8</v>
      </c>
    </row>
    <row r="38" spans="1:9" x14ac:dyDescent="0.25">
      <c r="A38" s="1">
        <v>13</v>
      </c>
      <c r="B38">
        <f>A38-E3</f>
        <v>2.5</v>
      </c>
      <c r="C38">
        <f t="shared" si="0"/>
        <v>6.25</v>
      </c>
      <c r="E38" s="1">
        <v>70.5</v>
      </c>
      <c r="F38" s="4">
        <f>E38-E4</f>
        <v>2.9749999999999943</v>
      </c>
      <c r="G38" s="4">
        <f t="shared" si="1"/>
        <v>8.8506249999999653</v>
      </c>
      <c r="I38">
        <f t="shared" si="2"/>
        <v>916.5</v>
      </c>
    </row>
    <row r="39" spans="1:9" x14ac:dyDescent="0.25">
      <c r="A39" s="1">
        <v>14</v>
      </c>
      <c r="B39">
        <f>A39-E3</f>
        <v>3.5</v>
      </c>
      <c r="C39">
        <f t="shared" si="0"/>
        <v>12.25</v>
      </c>
      <c r="E39" s="1">
        <v>63.3</v>
      </c>
      <c r="F39" s="4">
        <f>E39-E4</f>
        <v>-4.2250000000000085</v>
      </c>
      <c r="G39" s="4">
        <f t="shared" si="1"/>
        <v>17.850625000000072</v>
      </c>
      <c r="I39">
        <f t="shared" si="2"/>
        <v>886.19999999999993</v>
      </c>
    </row>
    <row r="40" spans="1:9" x14ac:dyDescent="0.25">
      <c r="A40" s="1">
        <v>15</v>
      </c>
      <c r="B40">
        <f>A40-E3</f>
        <v>4.5</v>
      </c>
      <c r="C40">
        <f t="shared" si="0"/>
        <v>20.25</v>
      </c>
      <c r="E40" s="1">
        <v>57.1</v>
      </c>
      <c r="F40" s="4">
        <f>E40-E4</f>
        <v>-10.425000000000004</v>
      </c>
      <c r="G40" s="4">
        <f t="shared" si="1"/>
        <v>108.68062500000009</v>
      </c>
      <c r="I40">
        <f>A40*E40</f>
        <v>856.5</v>
      </c>
    </row>
    <row r="41" spans="1:9" x14ac:dyDescent="0.25">
      <c r="A41" s="1">
        <v>16</v>
      </c>
      <c r="B41">
        <f>A41-E3</f>
        <v>5.5</v>
      </c>
      <c r="C41">
        <f t="shared" si="0"/>
        <v>30.25</v>
      </c>
      <c r="E41" s="1">
        <v>47.2</v>
      </c>
      <c r="F41" s="4">
        <f>E41-E4</f>
        <v>-20.325000000000003</v>
      </c>
      <c r="G41" s="4">
        <f t="shared" si="1"/>
        <v>413.10562500000009</v>
      </c>
      <c r="I41">
        <f t="shared" si="2"/>
        <v>755.2</v>
      </c>
    </row>
    <row r="42" spans="1:9" x14ac:dyDescent="0.25">
      <c r="A42" s="1">
        <v>17</v>
      </c>
      <c r="B42">
        <f>A42-E3</f>
        <v>6.5</v>
      </c>
      <c r="C42">
        <f t="shared" si="0"/>
        <v>42.25</v>
      </c>
      <c r="E42" s="1">
        <v>45.4</v>
      </c>
      <c r="F42" s="4">
        <f>E42-E4</f>
        <v>-22.125000000000007</v>
      </c>
      <c r="G42" s="4">
        <f t="shared" si="1"/>
        <v>489.51562500000034</v>
      </c>
      <c r="I42">
        <f t="shared" si="2"/>
        <v>771.8</v>
      </c>
    </row>
    <row r="43" spans="1:9" x14ac:dyDescent="0.25">
      <c r="A43" s="1">
        <v>18</v>
      </c>
      <c r="B43">
        <f>A43-E3</f>
        <v>7.5</v>
      </c>
      <c r="C43">
        <f t="shared" si="0"/>
        <v>56.25</v>
      </c>
      <c r="E43" s="1">
        <v>44.5</v>
      </c>
      <c r="F43" s="4">
        <f>E43-E4</f>
        <v>-23.025000000000006</v>
      </c>
      <c r="G43" s="4">
        <f t="shared" si="1"/>
        <v>530.15062500000022</v>
      </c>
      <c r="I43">
        <f t="shared" si="2"/>
        <v>801</v>
      </c>
    </row>
    <row r="44" spans="1:9" x14ac:dyDescent="0.25">
      <c r="A44" s="1">
        <v>19</v>
      </c>
      <c r="B44">
        <f>A44-E3</f>
        <v>8.5</v>
      </c>
      <c r="C44">
        <f t="shared" si="0"/>
        <v>72.25</v>
      </c>
      <c r="E44" s="1">
        <v>43.8</v>
      </c>
      <c r="F44" s="4">
        <f>E44-E4</f>
        <v>-23.725000000000009</v>
      </c>
      <c r="G44" s="4">
        <f t="shared" si="1"/>
        <v>562.87562500000035</v>
      </c>
      <c r="I44">
        <f t="shared" si="2"/>
        <v>832.19999999999993</v>
      </c>
    </row>
    <row r="45" spans="1:9" x14ac:dyDescent="0.25">
      <c r="A45" s="1">
        <v>20</v>
      </c>
      <c r="B45">
        <f>A45-E3</f>
        <v>9.5</v>
      </c>
      <c r="C45">
        <f t="shared" si="0"/>
        <v>90.25</v>
      </c>
      <c r="E45" s="1">
        <v>43.7</v>
      </c>
      <c r="F45" s="4">
        <f>E45-E4</f>
        <v>-23.825000000000003</v>
      </c>
      <c r="G45" s="4">
        <f t="shared" si="1"/>
        <v>567.63062500000012</v>
      </c>
      <c r="I45">
        <f t="shared" si="2"/>
        <v>874</v>
      </c>
    </row>
    <row r="46" spans="1:9" x14ac:dyDescent="0.25">
      <c r="B46" t="s">
        <v>9</v>
      </c>
      <c r="C46" s="7">
        <f>SUM(C26:C45)</f>
        <v>665</v>
      </c>
      <c r="F46" t="s">
        <v>9</v>
      </c>
      <c r="G46" s="10">
        <f>SUM(G26:G45)</f>
        <v>5472.9574999999995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8-9</vt:lpstr>
      <vt:lpstr>10-12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2023-04-17T17:15:08Z</dcterms:modified>
</cp:coreProperties>
</file>