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G:\Shared drives\Design of Combinatorial Algorithms (DCA)\2024-2025\assignment\Toy Instances\"/>
    </mc:Choice>
  </mc:AlternateContent>
  <xr:revisionPtr revIDLastSave="0" documentId="13_ncr:1_{15687D3D-5283-4E75-A1AE-73586288F9E0}" xr6:coauthVersionLast="36" xr6:coauthVersionMax="47" xr10:uidLastSave="{00000000-0000-0000-0000-000000000000}"/>
  <bookViews>
    <workbookView xWindow="165" yWindow="945" windowWidth="34245" windowHeight="19695" activeTab="1" xr2:uid="{9CD15925-3DB2-904F-BDFE-A90F24F9CD5F}"/>
  </bookViews>
  <sheets>
    <sheet name="Input File" sheetId="1" r:id="rId1"/>
    <sheet name="Output File" sheetId="3" r:id="rId2"/>
    <sheet name="Some Basic Calculation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 i="3" l="1"/>
  <c r="D50" i="3" l="1"/>
  <c r="D48" i="3"/>
  <c r="E47" i="3"/>
  <c r="F47" i="3"/>
  <c r="C47" i="3"/>
  <c r="D47" i="3"/>
  <c r="D34" i="3"/>
  <c r="E34" i="3"/>
  <c r="C34" i="3"/>
  <c r="D42" i="3"/>
  <c r="E42" i="3"/>
  <c r="F42" i="3"/>
  <c r="G42" i="3"/>
  <c r="H42" i="3"/>
  <c r="C42" i="3"/>
  <c r="E50" i="3"/>
  <c r="C50" i="3"/>
  <c r="I57" i="3"/>
  <c r="I56" i="3"/>
  <c r="F50" i="3"/>
  <c r="E48" i="3"/>
  <c r="F48" i="3"/>
  <c r="C48" i="3"/>
  <c r="B48" i="3"/>
  <c r="B51" i="3" s="1"/>
  <c r="I42" i="3"/>
  <c r="D39" i="3"/>
  <c r="E39" i="3"/>
  <c r="F39" i="3"/>
  <c r="G39" i="3"/>
  <c r="H39" i="3"/>
  <c r="I39" i="3"/>
  <c r="D40" i="3"/>
  <c r="E40" i="3"/>
  <c r="F40" i="3"/>
  <c r="G40" i="3"/>
  <c r="H40" i="3"/>
  <c r="I40" i="3"/>
  <c r="C40" i="3"/>
  <c r="C39" i="3"/>
  <c r="B40" i="3"/>
  <c r="B43" i="3" s="1"/>
  <c r="B32" i="3"/>
  <c r="B33" i="3" s="1"/>
  <c r="F34" i="3"/>
  <c r="D31" i="3"/>
  <c r="E31" i="3"/>
  <c r="F31" i="3"/>
  <c r="D32" i="3"/>
  <c r="E32" i="3"/>
  <c r="F32" i="3"/>
  <c r="C32" i="3"/>
  <c r="C31" i="3"/>
  <c r="L22" i="4"/>
  <c r="B31" i="4"/>
  <c r="C5" i="4"/>
  <c r="C21" i="4" s="1"/>
  <c r="B44" i="3" s="1"/>
  <c r="D5" i="4"/>
  <c r="D21" i="4" s="1"/>
  <c r="E5" i="4"/>
  <c r="E21" i="4" s="1"/>
  <c r="F5" i="4"/>
  <c r="F21" i="4" s="1"/>
  <c r="E44" i="3" s="1"/>
  <c r="G5" i="4"/>
  <c r="G21" i="4" s="1"/>
  <c r="H5" i="4"/>
  <c r="H21" i="4" s="1"/>
  <c r="I5" i="4"/>
  <c r="I21" i="4" s="1"/>
  <c r="B52" i="3" s="1"/>
  <c r="J5" i="4"/>
  <c r="J21" i="4" s="1"/>
  <c r="B36" i="3" s="1"/>
  <c r="K5" i="4"/>
  <c r="K21" i="4" s="1"/>
  <c r="L5" i="4"/>
  <c r="L21" i="4" s="1"/>
  <c r="M5" i="4"/>
  <c r="M21" i="4" s="1"/>
  <c r="C6" i="4"/>
  <c r="C22" i="4" s="1"/>
  <c r="D6" i="4"/>
  <c r="D22" i="4" s="1"/>
  <c r="E6" i="4"/>
  <c r="E22" i="4" s="1"/>
  <c r="F6" i="4"/>
  <c r="F22" i="4" s="1"/>
  <c r="G6" i="4"/>
  <c r="G22" i="4" s="1"/>
  <c r="H6" i="4"/>
  <c r="H22" i="4" s="1"/>
  <c r="I6" i="4"/>
  <c r="I22" i="4" s="1"/>
  <c r="J6" i="4"/>
  <c r="J22" i="4" s="1"/>
  <c r="K6" i="4"/>
  <c r="K22" i="4" s="1"/>
  <c r="L6" i="4"/>
  <c r="M6" i="4"/>
  <c r="M22" i="4" s="1"/>
  <c r="C7" i="4"/>
  <c r="C23" i="4" s="1"/>
  <c r="D7" i="4"/>
  <c r="D23" i="4" s="1"/>
  <c r="E7" i="4"/>
  <c r="E23" i="4" s="1"/>
  <c r="F7" i="4"/>
  <c r="F23" i="4" s="1"/>
  <c r="G7" i="4"/>
  <c r="G23" i="4" s="1"/>
  <c r="H7" i="4"/>
  <c r="H23" i="4" s="1"/>
  <c r="I7" i="4"/>
  <c r="I23" i="4" s="1"/>
  <c r="J7" i="4"/>
  <c r="J23" i="4" s="1"/>
  <c r="D36" i="3" s="1"/>
  <c r="K7" i="4"/>
  <c r="K23" i="4" s="1"/>
  <c r="L7" i="4"/>
  <c r="L23" i="4" s="1"/>
  <c r="M7" i="4"/>
  <c r="M23" i="4" s="1"/>
  <c r="C8" i="4"/>
  <c r="C24" i="4" s="1"/>
  <c r="D8" i="4"/>
  <c r="D24" i="4" s="1"/>
  <c r="E8" i="4"/>
  <c r="E24" i="4" s="1"/>
  <c r="F8" i="4"/>
  <c r="F24" i="4" s="1"/>
  <c r="G8" i="4"/>
  <c r="G24" i="4" s="1"/>
  <c r="H8" i="4"/>
  <c r="H24" i="4" s="1"/>
  <c r="I8" i="4"/>
  <c r="I24" i="4" s="1"/>
  <c r="J8" i="4"/>
  <c r="J24" i="4" s="1"/>
  <c r="K8" i="4"/>
  <c r="K24" i="4" s="1"/>
  <c r="L8" i="4"/>
  <c r="L24" i="4" s="1"/>
  <c r="M8" i="4"/>
  <c r="M24" i="4" s="1"/>
  <c r="C9" i="4"/>
  <c r="C25" i="4" s="1"/>
  <c r="D9" i="4"/>
  <c r="D25" i="4" s="1"/>
  <c r="E9" i="4"/>
  <c r="E25" i="4" s="1"/>
  <c r="F9" i="4"/>
  <c r="F25" i="4" s="1"/>
  <c r="G9" i="4"/>
  <c r="G25" i="4" s="1"/>
  <c r="H9" i="4"/>
  <c r="H25" i="4" s="1"/>
  <c r="I9" i="4"/>
  <c r="I25" i="4" s="1"/>
  <c r="J9" i="4"/>
  <c r="J25" i="4" s="1"/>
  <c r="K9" i="4"/>
  <c r="K25" i="4" s="1"/>
  <c r="L9" i="4"/>
  <c r="L25" i="4" s="1"/>
  <c r="M9" i="4"/>
  <c r="M25" i="4" s="1"/>
  <c r="C10" i="4"/>
  <c r="C26" i="4" s="1"/>
  <c r="D10" i="4"/>
  <c r="D26" i="4" s="1"/>
  <c r="E10" i="4"/>
  <c r="E26" i="4" s="1"/>
  <c r="F10" i="4"/>
  <c r="F26" i="4" s="1"/>
  <c r="G10" i="4"/>
  <c r="G26" i="4" s="1"/>
  <c r="H10" i="4"/>
  <c r="H26" i="4" s="1"/>
  <c r="I10" i="4"/>
  <c r="I26" i="4" s="1"/>
  <c r="J10" i="4"/>
  <c r="J26" i="4" s="1"/>
  <c r="K10" i="4"/>
  <c r="K26" i="4" s="1"/>
  <c r="L10" i="4"/>
  <c r="L26" i="4" s="1"/>
  <c r="M10" i="4"/>
  <c r="M26" i="4" s="1"/>
  <c r="C11" i="4"/>
  <c r="C27" i="4" s="1"/>
  <c r="D11" i="4"/>
  <c r="D27" i="4" s="1"/>
  <c r="E11" i="4"/>
  <c r="E27" i="4" s="1"/>
  <c r="F11" i="4"/>
  <c r="F27" i="4" s="1"/>
  <c r="G11" i="4"/>
  <c r="G27" i="4" s="1"/>
  <c r="H11" i="4"/>
  <c r="H27" i="4" s="1"/>
  <c r="I11" i="4"/>
  <c r="I27" i="4" s="1"/>
  <c r="J11" i="4"/>
  <c r="J27" i="4" s="1"/>
  <c r="K11" i="4"/>
  <c r="K27" i="4" s="1"/>
  <c r="L11" i="4"/>
  <c r="L27" i="4" s="1"/>
  <c r="M11" i="4"/>
  <c r="M27" i="4" s="1"/>
  <c r="C12" i="4"/>
  <c r="C28" i="4" s="1"/>
  <c r="D12" i="4"/>
  <c r="D28" i="4" s="1"/>
  <c r="E12" i="4"/>
  <c r="E28" i="4" s="1"/>
  <c r="F12" i="4"/>
  <c r="F28" i="4" s="1"/>
  <c r="G12" i="4"/>
  <c r="G28" i="4" s="1"/>
  <c r="H12" i="4"/>
  <c r="H28" i="4" s="1"/>
  <c r="I12" i="4"/>
  <c r="I28" i="4" s="1"/>
  <c r="J12" i="4"/>
  <c r="J28" i="4" s="1"/>
  <c r="K12" i="4"/>
  <c r="K28" i="4" s="1"/>
  <c r="C52" i="3" s="1"/>
  <c r="L12" i="4"/>
  <c r="L28" i="4" s="1"/>
  <c r="M12" i="4"/>
  <c r="M28" i="4" s="1"/>
  <c r="C13" i="4"/>
  <c r="C29" i="4" s="1"/>
  <c r="D13" i="4"/>
  <c r="D29" i="4" s="1"/>
  <c r="C36" i="3" s="1"/>
  <c r="E13" i="4"/>
  <c r="E29" i="4" s="1"/>
  <c r="F13" i="4"/>
  <c r="F29" i="4" s="1"/>
  <c r="G13" i="4"/>
  <c r="G29" i="4" s="1"/>
  <c r="H13" i="4"/>
  <c r="H29" i="4" s="1"/>
  <c r="I13" i="4"/>
  <c r="I29" i="4" s="1"/>
  <c r="J13" i="4"/>
  <c r="J29" i="4" s="1"/>
  <c r="K13" i="4"/>
  <c r="K29" i="4" s="1"/>
  <c r="L13" i="4"/>
  <c r="L29" i="4" s="1"/>
  <c r="M13" i="4"/>
  <c r="M29" i="4" s="1"/>
  <c r="C14" i="4"/>
  <c r="C30" i="4" s="1"/>
  <c r="D14" i="4"/>
  <c r="D30" i="4" s="1"/>
  <c r="E14" i="4"/>
  <c r="E30" i="4" s="1"/>
  <c r="F14" i="4"/>
  <c r="F30" i="4" s="1"/>
  <c r="G14" i="4"/>
  <c r="G30" i="4" s="1"/>
  <c r="H14" i="4"/>
  <c r="H30" i="4" s="1"/>
  <c r="I14" i="4"/>
  <c r="I30" i="4" s="1"/>
  <c r="D52" i="3" s="1"/>
  <c r="J14" i="4"/>
  <c r="J30" i="4" s="1"/>
  <c r="K14" i="4"/>
  <c r="K30" i="4" s="1"/>
  <c r="L14" i="4"/>
  <c r="L30" i="4" s="1"/>
  <c r="M14" i="4"/>
  <c r="M30" i="4" s="1"/>
  <c r="C15" i="4"/>
  <c r="C31" i="4" s="1"/>
  <c r="D15" i="4"/>
  <c r="D31" i="4" s="1"/>
  <c r="E15" i="4"/>
  <c r="E31" i="4" s="1"/>
  <c r="F15" i="4"/>
  <c r="F31" i="4" s="1"/>
  <c r="G15" i="4"/>
  <c r="G31" i="4" s="1"/>
  <c r="H15" i="4"/>
  <c r="H31" i="4" s="1"/>
  <c r="I15" i="4"/>
  <c r="I31" i="4" s="1"/>
  <c r="J15" i="4"/>
  <c r="J31" i="4" s="1"/>
  <c r="K15" i="4"/>
  <c r="K31" i="4" s="1"/>
  <c r="L15" i="4"/>
  <c r="L31" i="4" s="1"/>
  <c r="M15" i="4"/>
  <c r="M31" i="4" s="1"/>
  <c r="C16" i="4"/>
  <c r="C32" i="4" s="1"/>
  <c r="D16" i="4"/>
  <c r="D32" i="4" s="1"/>
  <c r="E16" i="4"/>
  <c r="E32" i="4" s="1"/>
  <c r="F16" i="4"/>
  <c r="F32" i="4" s="1"/>
  <c r="G16" i="4"/>
  <c r="G32" i="4" s="1"/>
  <c r="H16" i="4"/>
  <c r="H32" i="4" s="1"/>
  <c r="I16" i="4"/>
  <c r="I32" i="4" s="1"/>
  <c r="J16" i="4"/>
  <c r="J32" i="4" s="1"/>
  <c r="K16" i="4"/>
  <c r="K32" i="4" s="1"/>
  <c r="L16" i="4"/>
  <c r="L32" i="4" s="1"/>
  <c r="M16" i="4"/>
  <c r="M32" i="4" s="1"/>
  <c r="B6" i="4"/>
  <c r="B22" i="4" s="1"/>
  <c r="C44" i="3" s="1"/>
  <c r="B7" i="4"/>
  <c r="B23" i="4" s="1"/>
  <c r="B8" i="4"/>
  <c r="B24" i="4" s="1"/>
  <c r="B9" i="4"/>
  <c r="B25" i="4" s="1"/>
  <c r="F44" i="3" s="1"/>
  <c r="B10" i="4"/>
  <c r="B26" i="4" s="1"/>
  <c r="B11" i="4"/>
  <c r="B27" i="4" s="1"/>
  <c r="B12" i="4"/>
  <c r="B28" i="4" s="1"/>
  <c r="E52" i="3" s="1"/>
  <c r="B13" i="4"/>
  <c r="B29" i="4" s="1"/>
  <c r="E36" i="3" s="1"/>
  <c r="B14" i="4"/>
  <c r="B30" i="4" s="1"/>
  <c r="B15" i="4"/>
  <c r="B16" i="4"/>
  <c r="B32" i="4" s="1"/>
  <c r="B5" i="4"/>
  <c r="B21" i="4" s="1"/>
  <c r="F36" i="3" s="1"/>
  <c r="B49" i="3" l="1"/>
  <c r="I44" i="3"/>
  <c r="C46" i="3"/>
  <c r="H44" i="3"/>
  <c r="F52" i="3"/>
  <c r="D44" i="3"/>
  <c r="C38" i="3"/>
  <c r="C41" i="3" s="1"/>
  <c r="G44" i="3"/>
  <c r="B35" i="3"/>
  <c r="C30" i="3" s="1"/>
  <c r="C33" i="3" s="1"/>
  <c r="B41" i="3"/>
  <c r="C43" i="3" l="1"/>
  <c r="D38" i="3" s="1"/>
  <c r="I58" i="3"/>
  <c r="C51" i="3"/>
  <c r="D46" i="3" s="1"/>
  <c r="C49" i="3"/>
  <c r="C35" i="3"/>
  <c r="D30" i="3" s="1"/>
  <c r="D43" i="3"/>
  <c r="E38" i="3" s="1"/>
  <c r="D41" i="3"/>
  <c r="D51" i="3" l="1"/>
  <c r="E46" i="3" s="1"/>
  <c r="D49" i="3"/>
  <c r="D35" i="3"/>
  <c r="E30" i="3" s="1"/>
  <c r="D33" i="3"/>
  <c r="I59" i="3" s="1"/>
  <c r="E43" i="3"/>
  <c r="F38" i="3" s="1"/>
  <c r="E41" i="3"/>
  <c r="E49" i="3" l="1"/>
  <c r="E51" i="3"/>
  <c r="F46" i="3" s="1"/>
  <c r="E33" i="3"/>
  <c r="E35" i="3"/>
  <c r="F30" i="3" s="1"/>
  <c r="F43" i="3"/>
  <c r="G38" i="3" s="1"/>
  <c r="F41" i="3"/>
  <c r="F49" i="3" l="1"/>
  <c r="F51" i="3"/>
  <c r="F35" i="3"/>
  <c r="F33" i="3"/>
  <c r="G41" i="3"/>
  <c r="G43" i="3"/>
  <c r="H38" i="3" s="1"/>
  <c r="H41" i="3" l="1"/>
  <c r="H43" i="3"/>
  <c r="I38" i="3" s="1"/>
  <c r="I41" i="3" l="1"/>
  <c r="I43" i="3"/>
  <c r="I60" i="3" l="1"/>
</calcChain>
</file>

<file path=xl/sharedStrings.xml><?xml version="1.0" encoding="utf-8"?>
<sst xmlns="http://schemas.openxmlformats.org/spreadsheetml/2006/main" count="141" uniqueCount="102">
  <si>
    <t>INPUT FILE</t>
  </si>
  <si>
    <t>Number of customers (non-negative integer)</t>
  </si>
  <si>
    <t>Number of chargers (non-negative integer)</t>
  </si>
  <si>
    <t>Number of parcel lockers (non-negative integer)</t>
  </si>
  <si>
    <t>Number of vehicles (positive integer)</t>
  </si>
  <si>
    <t>Vehicle volume capacity (positive integer)</t>
  </si>
  <si>
    <t>Vehicle battery capcity (positive integer)</t>
  </si>
  <si>
    <t>n</t>
  </si>
  <si>
    <t>m</t>
  </si>
  <si>
    <t>ℓ</t>
  </si>
  <si>
    <t>|K|</t>
  </si>
  <si>
    <t>v</t>
  </si>
  <si>
    <t>C</t>
  </si>
  <si>
    <t>B</t>
  </si>
  <si>
    <t>b</t>
  </si>
  <si>
    <t>r</t>
  </si>
  <si>
    <r>
      <t>c</t>
    </r>
    <r>
      <rPr>
        <vertAlign val="subscript"/>
        <sz val="12"/>
        <color theme="1"/>
        <rFont val="Calibri (Body)"/>
      </rPr>
      <t>V</t>
    </r>
  </si>
  <si>
    <t>Discharge rate per unit distance (non-negative real)</t>
  </si>
  <si>
    <t>Travel speed (positive real, unit: distance / time)</t>
  </si>
  <si>
    <t>Vehicle deployment cost (real)</t>
  </si>
  <si>
    <t>Recharge rate per unit time (positive real)</t>
  </si>
  <si>
    <t>Travel cost per unit distance (real)</t>
  </si>
  <si>
    <t>Penalty cost per time unit for exceeding a customer's deadline</t>
  </si>
  <si>
    <r>
      <t>c</t>
    </r>
    <r>
      <rPr>
        <vertAlign val="subscript"/>
        <sz val="12"/>
        <color theme="1"/>
        <rFont val="Calibri (Body)"/>
      </rPr>
      <t>t</t>
    </r>
  </si>
  <si>
    <r>
      <t>c</t>
    </r>
    <r>
      <rPr>
        <vertAlign val="subscript"/>
        <sz val="12"/>
        <color theme="1"/>
        <rFont val="Calibri (Body)"/>
      </rPr>
      <t>d</t>
    </r>
  </si>
  <si>
    <r>
      <t>c</t>
    </r>
    <r>
      <rPr>
        <vertAlign val="subscript"/>
        <sz val="12"/>
        <color theme="1"/>
        <rFont val="Calibri (Body)"/>
      </rPr>
      <t>r</t>
    </r>
  </si>
  <si>
    <r>
      <t xml:space="preserve">Penalty cost per time unit for exceeding the depot deadline at the end of a </t>
    </r>
    <r>
      <rPr>
        <u/>
        <sz val="12"/>
        <color theme="1"/>
        <rFont val="Calibri (Body)"/>
      </rPr>
      <t>route</t>
    </r>
  </si>
  <si>
    <r>
      <t>1, B</t>
    </r>
    <r>
      <rPr>
        <vertAlign val="subscript"/>
        <sz val="12"/>
        <color theme="1"/>
        <rFont val="Calibri (Body)"/>
      </rPr>
      <t>1</t>
    </r>
  </si>
  <si>
    <t>…</t>
  </si>
  <si>
    <r>
      <t>|K|, B</t>
    </r>
    <r>
      <rPr>
        <vertAlign val="subscript"/>
        <sz val="12"/>
        <color rgb="FF000000"/>
        <rFont val="Calibri"/>
        <family val="2"/>
        <scheme val="minor"/>
      </rPr>
      <t>|K|</t>
    </r>
  </si>
  <si>
    <r>
      <t>2, B</t>
    </r>
    <r>
      <rPr>
        <vertAlign val="subscript"/>
        <sz val="12"/>
        <color theme="1"/>
        <rFont val="Calibri (Body)"/>
      </rPr>
      <t>2</t>
    </r>
  </si>
  <si>
    <r>
      <t>0, x</t>
    </r>
    <r>
      <rPr>
        <vertAlign val="subscript"/>
        <sz val="12"/>
        <color theme="1"/>
        <rFont val="Calibri (Body)"/>
      </rPr>
      <t>0</t>
    </r>
    <r>
      <rPr>
        <sz val="12"/>
        <color theme="1"/>
        <rFont val="Calibri"/>
        <family val="2"/>
        <scheme val="minor"/>
      </rPr>
      <t>, y</t>
    </r>
    <r>
      <rPr>
        <vertAlign val="subscript"/>
        <sz val="12"/>
        <color theme="1"/>
        <rFont val="Calibri (Body)"/>
      </rPr>
      <t>0</t>
    </r>
    <r>
      <rPr>
        <sz val="12"/>
        <color theme="1"/>
        <rFont val="Calibri"/>
        <family val="2"/>
        <scheme val="minor"/>
      </rPr>
      <t>, e</t>
    </r>
    <r>
      <rPr>
        <vertAlign val="subscript"/>
        <sz val="12"/>
        <color theme="1"/>
        <rFont val="Calibri (Body)"/>
      </rPr>
      <t>0</t>
    </r>
  </si>
  <si>
    <r>
      <t>n+1, x</t>
    </r>
    <r>
      <rPr>
        <vertAlign val="subscript"/>
        <sz val="12"/>
        <color theme="1"/>
        <rFont val="Calibri (Body)"/>
      </rPr>
      <t>n+1</t>
    </r>
    <r>
      <rPr>
        <sz val="12"/>
        <color theme="1"/>
        <rFont val="Calibri"/>
        <family val="2"/>
        <scheme val="minor"/>
      </rPr>
      <t>, y</t>
    </r>
    <r>
      <rPr>
        <vertAlign val="subscript"/>
        <sz val="12"/>
        <color theme="1"/>
        <rFont val="Calibri (Body)"/>
      </rPr>
      <t>n+1</t>
    </r>
  </si>
  <si>
    <r>
      <t>n+2, x</t>
    </r>
    <r>
      <rPr>
        <vertAlign val="subscript"/>
        <sz val="12"/>
        <color theme="1"/>
        <rFont val="Calibri (Body)"/>
      </rPr>
      <t>n+2</t>
    </r>
    <r>
      <rPr>
        <sz val="12"/>
        <color theme="1"/>
        <rFont val="Calibri"/>
        <family val="2"/>
        <scheme val="minor"/>
      </rPr>
      <t>, y</t>
    </r>
    <r>
      <rPr>
        <vertAlign val="subscript"/>
        <sz val="12"/>
        <color theme="1"/>
        <rFont val="Calibri (Body)"/>
      </rPr>
      <t>n+2</t>
    </r>
  </si>
  <si>
    <r>
      <t>n+m, x</t>
    </r>
    <r>
      <rPr>
        <vertAlign val="subscript"/>
        <sz val="12"/>
        <color theme="1"/>
        <rFont val="Calibri (Body)"/>
      </rPr>
      <t>n+m</t>
    </r>
    <r>
      <rPr>
        <sz val="12"/>
        <color theme="1"/>
        <rFont val="Calibri"/>
        <family val="2"/>
        <scheme val="minor"/>
      </rPr>
      <t>, y</t>
    </r>
    <r>
      <rPr>
        <vertAlign val="subscript"/>
        <sz val="12"/>
        <color theme="1"/>
        <rFont val="Calibri (Body)"/>
      </rPr>
      <t>n+m</t>
    </r>
  </si>
  <si>
    <t>Notation</t>
  </si>
  <si>
    <t>Instance ID</t>
  </si>
  <si>
    <t>Depot ID, Depot x-coordinate, Depot y-coordinate, Depot deadline (0, real, real, non-negative integer)</t>
  </si>
  <si>
    <t>Vehicle ID, Starting battery level (positive integer, non-negative integer)</t>
  </si>
  <si>
    <t>Node ID, Charger x-coordinate, Charger y-coordinate (positive integer, real, real)</t>
  </si>
  <si>
    <t>OUTPUT FILE</t>
  </si>
  <si>
    <t>Name_for_your_solution</t>
  </si>
  <si>
    <t>Whether you believe this solution is feasible (1, if yes; 0, if no)</t>
  </si>
  <si>
    <t>Total fixed locker cost (real)</t>
  </si>
  <si>
    <t>Total vehicle deployment cost (real)</t>
  </si>
  <si>
    <t>Total distance-based travel cost (real)</t>
  </si>
  <si>
    <t>Total cost (real)</t>
  </si>
  <si>
    <t>Total penalty cost for exceeding customer deadlines (real)</t>
  </si>
  <si>
    <t>Total penalty cost for exceeding the depot deadline (real)</t>
  </si>
  <si>
    <t>Indicator of locker delivery for each customer 1, …, n (0, if home delivery; locker's node ID, if locker delivery)</t>
  </si>
  <si>
    <t>Vehicle 1 route</t>
  </si>
  <si>
    <t>Vehicle 1 charging quantities at each node it visits</t>
  </si>
  <si>
    <t>Vehicle 4 route</t>
  </si>
  <si>
    <t>Vehicle 4 charging quantities at each node it visits</t>
  </si>
  <si>
    <t>Vehicle 3 charging quantities at each node it visits</t>
  </si>
  <si>
    <t>Vehicle 3 route</t>
  </si>
  <si>
    <t>Vehicle 2 charging quantities at each node it visits</t>
  </si>
  <si>
    <t>Vehicle 2 route</t>
  </si>
  <si>
    <t>Explanation of the Line</t>
  </si>
  <si>
    <t>SOME BASIC CALCULATIONS</t>
  </si>
  <si>
    <t>Instance name/description</t>
  </si>
  <si>
    <t>Instance name/description (or whatever else you want to write as a note)</t>
  </si>
  <si>
    <t>R</t>
  </si>
  <si>
    <t>F</t>
  </si>
  <si>
    <t>One-time fixed cost for using a parcel locker (real)</t>
  </si>
  <si>
    <t>Service radius of a parcel locker (non-negative real)</t>
  </si>
  <si>
    <t>Node ID, Customer x-coordinate, Customer y-coordinate, Customer service time, Customer deadline, Customer demand volume
(positive integer, real, real, real, non-negative integer, non-negative integer)</t>
  </si>
  <si>
    <t>Node ID, Locker x-coordinate, Locker y-coordinate, Locker service time (positive integer, real, real, real)</t>
  </si>
  <si>
    <r>
      <t>n+m+1, x</t>
    </r>
    <r>
      <rPr>
        <vertAlign val="subscript"/>
        <sz val="12"/>
        <color theme="1"/>
        <rFont val="Calibri (Body)"/>
      </rPr>
      <t>n+m+1</t>
    </r>
    <r>
      <rPr>
        <sz val="12"/>
        <color theme="1"/>
        <rFont val="Calibri"/>
        <family val="2"/>
        <scheme val="minor"/>
      </rPr>
      <t>, y</t>
    </r>
    <r>
      <rPr>
        <vertAlign val="subscript"/>
        <sz val="12"/>
        <color theme="1"/>
        <rFont val="Calibri (Body)"/>
      </rPr>
      <t>n+m+1</t>
    </r>
    <r>
      <rPr>
        <sz val="12"/>
        <color theme="1"/>
        <rFont val="Calibri (Body)"/>
      </rPr>
      <t>, s</t>
    </r>
    <r>
      <rPr>
        <vertAlign val="superscript"/>
        <sz val="12"/>
        <color theme="1"/>
        <rFont val="Calibri (Body)"/>
      </rPr>
      <t>ℓ</t>
    </r>
    <r>
      <rPr>
        <vertAlign val="subscript"/>
        <sz val="12"/>
        <color theme="1"/>
        <rFont val="Calibri (Body)"/>
      </rPr>
      <t>n+m+1</t>
    </r>
  </si>
  <si>
    <r>
      <t>n+m+ℓ, x</t>
    </r>
    <r>
      <rPr>
        <vertAlign val="subscript"/>
        <sz val="12"/>
        <color theme="1"/>
        <rFont val="Calibri (Body)"/>
      </rPr>
      <t>n+m+ℓ</t>
    </r>
    <r>
      <rPr>
        <sz val="12"/>
        <color theme="1"/>
        <rFont val="Calibri"/>
        <family val="2"/>
        <scheme val="minor"/>
      </rPr>
      <t>, y</t>
    </r>
    <r>
      <rPr>
        <vertAlign val="subscript"/>
        <sz val="12"/>
        <color theme="1"/>
        <rFont val="Calibri (Body)"/>
      </rPr>
      <t>n+m+ℓ</t>
    </r>
    <r>
      <rPr>
        <sz val="12"/>
        <color theme="1"/>
        <rFont val="Calibri (Body)"/>
      </rPr>
      <t>, s</t>
    </r>
    <r>
      <rPr>
        <vertAlign val="superscript"/>
        <sz val="12"/>
        <color theme="1"/>
        <rFont val="Calibri (Body)"/>
      </rPr>
      <t>ℓ</t>
    </r>
    <r>
      <rPr>
        <vertAlign val="subscript"/>
        <sz val="12"/>
        <color theme="1"/>
        <rFont val="Calibri (Body)"/>
      </rPr>
      <t>n+m+ℓ</t>
    </r>
  </si>
  <si>
    <r>
      <t>1, x</t>
    </r>
    <r>
      <rPr>
        <vertAlign val="subscript"/>
        <sz val="12"/>
        <color theme="1"/>
        <rFont val="Calibri (Body)"/>
      </rPr>
      <t>1</t>
    </r>
    <r>
      <rPr>
        <sz val="12"/>
        <color theme="1"/>
        <rFont val="Calibri"/>
        <family val="2"/>
        <scheme val="minor"/>
      </rPr>
      <t>, y</t>
    </r>
    <r>
      <rPr>
        <vertAlign val="subscript"/>
        <sz val="12"/>
        <color theme="1"/>
        <rFont val="Calibri (Body)"/>
      </rPr>
      <t>1</t>
    </r>
    <r>
      <rPr>
        <sz val="12"/>
        <color theme="1"/>
        <rFont val="Calibri"/>
        <family val="2"/>
        <scheme val="minor"/>
      </rPr>
      <t>, s</t>
    </r>
    <r>
      <rPr>
        <vertAlign val="superscript"/>
        <sz val="12"/>
        <color theme="1"/>
        <rFont val="Calibri (Body)"/>
      </rPr>
      <t>d</t>
    </r>
    <r>
      <rPr>
        <vertAlign val="subscript"/>
        <sz val="12"/>
        <color theme="1"/>
        <rFont val="Calibri (Body)"/>
      </rPr>
      <t>1</t>
    </r>
    <r>
      <rPr>
        <sz val="12"/>
        <color theme="1"/>
        <rFont val="Calibri"/>
        <family val="2"/>
        <scheme val="minor"/>
      </rPr>
      <t>, e</t>
    </r>
    <r>
      <rPr>
        <vertAlign val="subscript"/>
        <sz val="12"/>
        <color theme="1"/>
        <rFont val="Calibri (Body)"/>
      </rPr>
      <t>1</t>
    </r>
    <r>
      <rPr>
        <sz val="12"/>
        <color theme="1"/>
        <rFont val="Calibri (Body)"/>
      </rPr>
      <t>, d</t>
    </r>
    <r>
      <rPr>
        <vertAlign val="subscript"/>
        <sz val="12"/>
        <color theme="1"/>
        <rFont val="Calibri (Body)"/>
      </rPr>
      <t>1</t>
    </r>
  </si>
  <si>
    <r>
      <t>n, x</t>
    </r>
    <r>
      <rPr>
        <vertAlign val="subscript"/>
        <sz val="12"/>
        <color theme="1"/>
        <rFont val="Calibri (Body)"/>
      </rPr>
      <t>n</t>
    </r>
    <r>
      <rPr>
        <sz val="12"/>
        <color theme="1"/>
        <rFont val="Calibri"/>
        <family val="2"/>
        <scheme val="minor"/>
      </rPr>
      <t>, y</t>
    </r>
    <r>
      <rPr>
        <vertAlign val="subscript"/>
        <sz val="12"/>
        <color theme="1"/>
        <rFont val="Calibri (Body)"/>
      </rPr>
      <t>n</t>
    </r>
    <r>
      <rPr>
        <sz val="12"/>
        <color theme="1"/>
        <rFont val="Calibri"/>
        <family val="2"/>
        <scheme val="minor"/>
      </rPr>
      <t>, s</t>
    </r>
    <r>
      <rPr>
        <vertAlign val="superscript"/>
        <sz val="12"/>
        <color theme="1"/>
        <rFont val="Calibri (Body)"/>
      </rPr>
      <t>d</t>
    </r>
    <r>
      <rPr>
        <vertAlign val="subscript"/>
        <sz val="12"/>
        <color theme="1"/>
        <rFont val="Calibri (Body)"/>
      </rPr>
      <t>n</t>
    </r>
    <r>
      <rPr>
        <sz val="12"/>
        <color theme="1"/>
        <rFont val="Calibri"/>
        <family val="2"/>
        <scheme val="minor"/>
      </rPr>
      <t>, e</t>
    </r>
    <r>
      <rPr>
        <vertAlign val="subscript"/>
        <sz val="12"/>
        <color theme="1"/>
        <rFont val="Calibri (Body)"/>
      </rPr>
      <t>n</t>
    </r>
    <r>
      <rPr>
        <sz val="12"/>
        <color theme="1"/>
        <rFont val="Calibri (Body)"/>
      </rPr>
      <t>, d</t>
    </r>
    <r>
      <rPr>
        <vertAlign val="subscript"/>
        <sz val="12"/>
        <color theme="1"/>
        <rFont val="Calibri (Body)"/>
      </rPr>
      <t>n</t>
    </r>
  </si>
  <si>
    <r>
      <t>2, x</t>
    </r>
    <r>
      <rPr>
        <vertAlign val="subscript"/>
        <sz val="12"/>
        <color theme="1"/>
        <rFont val="Calibri (Body)"/>
      </rPr>
      <t>2</t>
    </r>
    <r>
      <rPr>
        <sz val="12"/>
        <color theme="1"/>
        <rFont val="Calibri"/>
        <family val="2"/>
        <scheme val="minor"/>
      </rPr>
      <t>, y</t>
    </r>
    <r>
      <rPr>
        <vertAlign val="subscript"/>
        <sz val="12"/>
        <color theme="1"/>
        <rFont val="Calibri (Body)"/>
      </rPr>
      <t>2</t>
    </r>
    <r>
      <rPr>
        <sz val="12"/>
        <color theme="1"/>
        <rFont val="Calibri"/>
        <family val="2"/>
        <scheme val="minor"/>
      </rPr>
      <t>, s</t>
    </r>
    <r>
      <rPr>
        <vertAlign val="superscript"/>
        <sz val="12"/>
        <color theme="1"/>
        <rFont val="Calibri (Body)"/>
      </rPr>
      <t>d</t>
    </r>
    <r>
      <rPr>
        <vertAlign val="subscript"/>
        <sz val="12"/>
        <color theme="1"/>
        <rFont val="Calibri (Body)"/>
      </rPr>
      <t>2</t>
    </r>
    <r>
      <rPr>
        <sz val="12"/>
        <color theme="1"/>
        <rFont val="Calibri"/>
        <family val="2"/>
        <scheme val="minor"/>
      </rPr>
      <t>, e</t>
    </r>
    <r>
      <rPr>
        <vertAlign val="subscript"/>
        <sz val="12"/>
        <color theme="1"/>
        <rFont val="Calibri (Body)"/>
      </rPr>
      <t>2</t>
    </r>
    <r>
      <rPr>
        <sz val="12"/>
        <color theme="1"/>
        <rFont val="Calibri (Body)"/>
      </rPr>
      <t>, d</t>
    </r>
    <r>
      <rPr>
        <vertAlign val="subscript"/>
        <sz val="12"/>
        <color theme="1"/>
        <rFont val="Calibri (Body)"/>
      </rPr>
      <t>2</t>
    </r>
  </si>
  <si>
    <t>Vehicle 1 unloading completion times at each node it visits</t>
  </si>
  <si>
    <t>Vehicle 4 unloading completion times at each node it visits</t>
  </si>
  <si>
    <t>Vehicle 3 unloading completion times at each node it visits</t>
  </si>
  <si>
    <t>Vehicle 2 unloading completion times at each node it visits</t>
  </si>
  <si>
    <t>Travel Distances</t>
  </si>
  <si>
    <t>Travel Times</t>
  </si>
  <si>
    <t>Arrival time</t>
  </si>
  <si>
    <t>Service time</t>
  </si>
  <si>
    <t>Charging time</t>
  </si>
  <si>
    <t>Unloading completion time</t>
  </si>
  <si>
    <t>Departure time</t>
  </si>
  <si>
    <t>Travel time</t>
  </si>
  <si>
    <t>Vehicle 4</t>
  </si>
  <si>
    <t>⃪</t>
  </si>
  <si>
    <r>
      <rPr>
        <b/>
        <sz val="12"/>
        <color theme="1"/>
        <rFont val="Calibri"/>
        <family val="2"/>
        <scheme val="minor"/>
      </rPr>
      <t>NOTE:</t>
    </r>
    <r>
      <rPr>
        <sz val="12"/>
        <color theme="1"/>
        <rFont val="Calibri"/>
        <family val="2"/>
        <scheme val="minor"/>
      </rPr>
      <t xml:space="preserve"> Vehicles can appear in the output file in any sequence. But the three rows related to the vehicle (route, charging quantities, unloading completion times) must be in this particular sequence. 
Unused vehicles can be included in the output file with a route "0, 0", but they don't have to be included. You can simply leave them out.</t>
    </r>
  </si>
  <si>
    <t>INTRODUCTION TO THIS FILE</t>
  </si>
  <si>
    <t>There are quite a lot of moving parts in our problem. This spreadsheet aims to provide an illustration of how things tie together. Some cells contain Excel formulas that calculate variables from other variables. Of course, your algorithm should decide on many of the variables that here just have a fixed value assigned. Also, the way calculations are done here, cannot all be straightforwardly copied to a programming language. But hopefully it does provide more insight into the problem.</t>
  </si>
  <si>
    <r>
      <t>d</t>
    </r>
    <r>
      <rPr>
        <b/>
        <vertAlign val="subscript"/>
        <sz val="12"/>
        <color theme="1"/>
        <rFont val="Calibri (Body)"/>
      </rPr>
      <t>ij</t>
    </r>
  </si>
  <si>
    <t>EXPLANATORY CALCULATIONS FOR THE OUTPUT FILE</t>
  </si>
  <si>
    <r>
      <rPr>
        <b/>
        <sz val="12"/>
        <color theme="1"/>
        <rFont val="Calibri"/>
        <family val="2"/>
        <scheme val="minor"/>
      </rPr>
      <t>NOTE:</t>
    </r>
    <r>
      <rPr>
        <sz val="12"/>
        <color theme="1"/>
        <rFont val="Calibri"/>
        <family val="2"/>
        <scheme val="minor"/>
      </rPr>
      <t xml:space="preserve"> If you have your Windows settings on "Dutch" for the number format, you see a comma instead of a point as decimal separator in this Excel sheet. For your output files you must use a point as decimal separator, and use a comma between consecutive entries.</t>
    </r>
  </si>
  <si>
    <t>Deadline (highlighted in red if deadline is exceeded)</t>
  </si>
  <si>
    <t>Total cost</t>
  </si>
  <si>
    <t>Total fixed locker cost</t>
  </si>
  <si>
    <t>Total vehicle deployment cost</t>
  </si>
  <si>
    <t>Total distance-based travel cost</t>
  </si>
  <si>
    <t>Total penalty cost for exceeding customer deadlines</t>
  </si>
  <si>
    <t>Total penalty cost for exceeding the depot deadline</t>
  </si>
  <si>
    <t>Vehicle 2</t>
  </si>
  <si>
    <t>Vehicle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</si>
</sst>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2"/>
      <color theme="1"/>
      <name val="Calibri"/>
      <family val="2"/>
      <scheme val="minor"/>
    </font>
    <font>
      <b/>
      <sz val="12"/>
      <color theme="1"/>
      <name val="Calibri"/>
      <family val="2"/>
      <scheme val="minor"/>
    </font>
    <font>
      <vertAlign val="subscript"/>
      <sz val="12"/>
      <color theme="1"/>
      <name val="Calibri (Body)"/>
    </font>
    <font>
      <u/>
      <sz val="12"/>
      <color theme="1"/>
      <name val="Calibri (Body)"/>
    </font>
    <font>
      <sz val="12"/>
      <color rgb="FF000000"/>
      <name val="Calibri"/>
      <family val="2"/>
      <scheme val="minor"/>
    </font>
    <font>
      <vertAlign val="subscript"/>
      <sz val="12"/>
      <color rgb="FF000000"/>
      <name val="Calibri"/>
      <family val="2"/>
      <scheme val="minor"/>
    </font>
    <font>
      <sz val="12"/>
      <color theme="1"/>
      <name val="Calibri (Body)"/>
    </font>
    <font>
      <b/>
      <sz val="18"/>
      <color theme="1"/>
      <name val="Calibri"/>
      <family val="2"/>
      <scheme val="minor"/>
    </font>
    <font>
      <b/>
      <sz val="14"/>
      <color theme="0"/>
      <name val="Calibri"/>
      <family val="2"/>
      <scheme val="minor"/>
    </font>
    <font>
      <b/>
      <sz val="12"/>
      <name val="Calibri"/>
      <family val="2"/>
      <scheme val="minor"/>
    </font>
    <font>
      <vertAlign val="superscript"/>
      <sz val="12"/>
      <color theme="1"/>
      <name val="Calibri (Body)"/>
    </font>
    <font>
      <b/>
      <u/>
      <sz val="14"/>
      <color theme="1"/>
      <name val="Calibri"/>
      <family val="2"/>
      <scheme val="minor"/>
    </font>
    <font>
      <b/>
      <vertAlign val="subscript"/>
      <sz val="12"/>
      <color theme="1"/>
      <name val="Calibri (Body)"/>
    </font>
    <font>
      <sz val="11"/>
      <color theme="0"/>
      <name val="Calibri"/>
      <family val="2"/>
      <scheme val="minor"/>
    </font>
  </fonts>
  <fills count="8">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60">
    <xf numFmtId="0" fontId="0" fillId="0" borderId="0" xfId="0"/>
    <xf numFmtId="0" fontId="8" fillId="2" borderId="0" xfId="0" applyFont="1" applyFill="1"/>
    <xf numFmtId="0" fontId="0" fillId="3" borderId="0" xfId="0" applyFill="1"/>
    <xf numFmtId="0" fontId="0" fillId="0" borderId="2" xfId="0" applyBorder="1"/>
    <xf numFmtId="0" fontId="0" fillId="0" borderId="4" xfId="0" applyBorder="1"/>
    <xf numFmtId="0" fontId="7" fillId="0" borderId="4" xfId="0" applyFont="1" applyBorder="1"/>
    <xf numFmtId="0" fontId="4" fillId="0" borderId="8" xfId="0" applyFont="1" applyBorder="1"/>
    <xf numFmtId="0" fontId="0" fillId="0" borderId="12" xfId="0" applyBorder="1"/>
    <xf numFmtId="0" fontId="0" fillId="0" borderId="13" xfId="0" applyBorder="1"/>
    <xf numFmtId="0" fontId="0" fillId="0" borderId="6" xfId="0" applyBorder="1"/>
    <xf numFmtId="0" fontId="0" fillId="0" borderId="8" xfId="0" applyBorder="1"/>
    <xf numFmtId="0" fontId="0" fillId="0" borderId="14" xfId="0" applyBorder="1"/>
    <xf numFmtId="0" fontId="0" fillId="0" borderId="5" xfId="0" applyBorder="1"/>
    <xf numFmtId="0" fontId="0" fillId="0" borderId="7" xfId="0" applyBorder="1"/>
    <xf numFmtId="0" fontId="0" fillId="0" borderId="15" xfId="0" applyBorder="1"/>
    <xf numFmtId="0" fontId="9" fillId="0" borderId="10" xfId="0" applyFont="1" applyBorder="1"/>
    <xf numFmtId="0" fontId="9" fillId="0" borderId="11" xfId="0" applyFont="1" applyBorder="1"/>
    <xf numFmtId="0" fontId="0" fillId="0" borderId="16" xfId="0" applyBorder="1"/>
    <xf numFmtId="0" fontId="0" fillId="0" borderId="17" xfId="0" applyBorder="1"/>
    <xf numFmtId="0" fontId="1" fillId="0" borderId="1" xfId="0" applyFont="1" applyBorder="1"/>
    <xf numFmtId="0" fontId="8" fillId="2" borderId="0" xfId="0" applyFont="1" applyFill="1" applyAlignment="1">
      <alignment horizontal="center" vertical="center"/>
    </xf>
    <xf numFmtId="0" fontId="0" fillId="0" borderId="0" xfId="0" applyAlignment="1">
      <alignment horizontal="center" vertical="center"/>
    </xf>
    <xf numFmtId="0" fontId="7" fillId="0" borderId="4" xfId="0" applyFont="1" applyBorder="1" applyAlignment="1">
      <alignment vertical="center"/>
    </xf>
    <xf numFmtId="0" fontId="0" fillId="0" borderId="19" xfId="0" applyBorder="1"/>
    <xf numFmtId="0" fontId="0" fillId="0" borderId="20" xfId="0" applyBorder="1"/>
    <xf numFmtId="0" fontId="0" fillId="0" borderId="1" xfId="0" applyBorder="1"/>
    <xf numFmtId="2" fontId="0" fillId="0" borderId="0" xfId="0" applyNumberFormat="1" applyAlignment="1">
      <alignment horizontal="center" vertical="center"/>
    </xf>
    <xf numFmtId="0" fontId="8" fillId="2" borderId="0" xfId="0" applyFont="1" applyFill="1" applyAlignment="1">
      <alignment horizontal="left" vertical="center"/>
    </xf>
    <xf numFmtId="2" fontId="0" fillId="0" borderId="0" xfId="0" applyNumberFormat="1"/>
    <xf numFmtId="2" fontId="0" fillId="4" borderId="0" xfId="0" applyNumberFormat="1" applyFill="1"/>
    <xf numFmtId="0" fontId="0" fillId="0" borderId="0" xfId="0" applyAlignment="1">
      <alignment horizontal="left"/>
    </xf>
    <xf numFmtId="0" fontId="1" fillId="0" borderId="0" xfId="0" applyFont="1" applyAlignment="1">
      <alignment horizontal="center" vertical="center" textRotation="90"/>
    </xf>
    <xf numFmtId="0" fontId="0" fillId="0" borderId="0" xfId="0" applyAlignment="1">
      <alignment horizontal="right"/>
    </xf>
    <xf numFmtId="0" fontId="0" fillId="4" borderId="0" xfId="0" applyFill="1" applyAlignment="1">
      <alignment horizontal="right"/>
    </xf>
    <xf numFmtId="0" fontId="1" fillId="0" borderId="0" xfId="0" applyFont="1" applyAlignment="1">
      <alignment horizontal="center" vertical="center"/>
    </xf>
    <xf numFmtId="0" fontId="13" fillId="0" borderId="0" xfId="0" applyFont="1"/>
    <xf numFmtId="2" fontId="0" fillId="6" borderId="0" xfId="0" applyNumberFormat="1" applyFill="1"/>
    <xf numFmtId="2" fontId="0" fillId="7" borderId="0" xfId="0" applyNumberFormat="1" applyFill="1"/>
    <xf numFmtId="2" fontId="0" fillId="0" borderId="0" xfId="0" applyNumberFormat="1" applyFill="1"/>
    <xf numFmtId="0" fontId="0" fillId="0" borderId="0" xfId="0" applyFill="1" applyAlignment="1">
      <alignment horizontal="right"/>
    </xf>
    <xf numFmtId="0" fontId="0" fillId="0" borderId="0" xfId="0" applyFill="1"/>
    <xf numFmtId="0" fontId="0" fillId="5" borderId="0" xfId="0" applyFill="1" applyAlignment="1">
      <alignment horizontal="left" vertical="top" wrapText="1"/>
    </xf>
    <xf numFmtId="0" fontId="0" fillId="0" borderId="13" xfId="0" applyBorder="1" applyAlignment="1">
      <alignment horizontal="left"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0" xfId="0" applyAlignment="1">
      <alignment horizontal="left" vertical="top" wrapText="1"/>
    </xf>
    <xf numFmtId="0" fontId="0" fillId="0" borderId="18"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15" xfId="0" applyBorder="1" applyAlignment="1">
      <alignment horizontal="left" vertical="center"/>
    </xf>
    <xf numFmtId="0" fontId="0" fillId="0" borderId="9" xfId="0" applyBorder="1" applyAlignment="1">
      <alignment horizontal="left" vertical="center"/>
    </xf>
    <xf numFmtId="0" fontId="1" fillId="0" borderId="0" xfId="0" applyFont="1" applyAlignment="1">
      <alignment horizontal="center" vertical="center" textRotation="90"/>
    </xf>
    <xf numFmtId="0" fontId="0" fillId="0" borderId="0" xfId="0" applyFill="1" applyAlignment="1">
      <alignment horizontal="left"/>
    </xf>
    <xf numFmtId="0" fontId="0" fillId="0" borderId="0" xfId="0" applyAlignment="1">
      <alignment horizontal="left"/>
    </xf>
    <xf numFmtId="0" fontId="0" fillId="4" borderId="0" xfId="0" applyFill="1" applyAlignment="1">
      <alignment horizontal="left"/>
    </xf>
    <xf numFmtId="0" fontId="0" fillId="7" borderId="0" xfId="0" applyFill="1" applyAlignment="1">
      <alignment horizontal="left" vertical="top"/>
    </xf>
    <xf numFmtId="0" fontId="0" fillId="5" borderId="0" xfId="0" applyFill="1" applyAlignment="1">
      <alignment horizontal="left" vertical="center" wrapText="1"/>
    </xf>
    <xf numFmtId="0" fontId="11" fillId="0" borderId="0" xfId="0" applyFont="1" applyAlignment="1">
      <alignment horizontal="left" vertical="center"/>
    </xf>
    <xf numFmtId="164" fontId="0" fillId="7"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A4C60-861B-7F4F-826D-F5BFC9DB6093}">
  <dimension ref="A1:J46"/>
  <sheetViews>
    <sheetView zoomScale="125" workbookViewId="0">
      <selection activeCell="C28" sqref="C28"/>
    </sheetView>
  </sheetViews>
  <sheetFormatPr defaultColWidth="11" defaultRowHeight="15.75"/>
  <cols>
    <col min="1" max="8" width="7.375" customWidth="1"/>
    <col min="9" max="9" width="24.5" bestFit="1" customWidth="1"/>
    <col min="10" max="10" width="104.875" customWidth="1"/>
  </cols>
  <sheetData>
    <row r="1" spans="1:10" s="1" customFormat="1" ht="18.75">
      <c r="A1" s="1" t="s">
        <v>88</v>
      </c>
    </row>
    <row r="2" spans="1:10">
      <c r="A2" s="45" t="s">
        <v>89</v>
      </c>
      <c r="B2" s="45"/>
      <c r="C2" s="45"/>
      <c r="D2" s="45"/>
      <c r="E2" s="45"/>
      <c r="F2" s="45"/>
      <c r="G2" s="45"/>
      <c r="H2" s="45"/>
      <c r="I2" s="45"/>
      <c r="J2" s="45"/>
    </row>
    <row r="3" spans="1:10">
      <c r="A3" s="45"/>
      <c r="B3" s="45"/>
      <c r="C3" s="45"/>
      <c r="D3" s="45"/>
      <c r="E3" s="45"/>
      <c r="F3" s="45"/>
      <c r="G3" s="45"/>
      <c r="H3" s="45"/>
      <c r="I3" s="45"/>
      <c r="J3" s="45"/>
    </row>
    <row r="4" spans="1:10">
      <c r="A4" s="45"/>
      <c r="B4" s="45"/>
      <c r="C4" s="45"/>
      <c r="D4" s="45"/>
      <c r="E4" s="45"/>
      <c r="F4" s="45"/>
      <c r="G4" s="45"/>
      <c r="H4" s="45"/>
      <c r="I4" s="45"/>
      <c r="J4" s="45"/>
    </row>
    <row r="5" spans="1:10">
      <c r="A5" s="45"/>
      <c r="B5" s="45"/>
      <c r="C5" s="45"/>
      <c r="D5" s="45"/>
      <c r="E5" s="45"/>
      <c r="F5" s="45"/>
      <c r="G5" s="45"/>
      <c r="H5" s="45"/>
      <c r="I5" s="45"/>
      <c r="J5" s="45"/>
    </row>
    <row r="6" spans="1:10">
      <c r="A6" s="45"/>
      <c r="B6" s="45"/>
      <c r="C6" s="45"/>
      <c r="D6" s="45"/>
      <c r="E6" s="45"/>
      <c r="F6" s="45"/>
      <c r="G6" s="45"/>
      <c r="H6" s="45"/>
      <c r="I6" s="45"/>
      <c r="J6" s="45"/>
    </row>
    <row r="8" spans="1:10" s="1" customFormat="1" ht="19.5" thickBot="1">
      <c r="A8" s="1" t="s">
        <v>0</v>
      </c>
    </row>
    <row r="9" spans="1:10" ht="16.5" thickBot="1">
      <c r="I9" s="15" t="s">
        <v>35</v>
      </c>
      <c r="J9" s="16" t="s">
        <v>58</v>
      </c>
    </row>
    <row r="10" spans="1:10">
      <c r="A10" s="2">
        <v>973</v>
      </c>
      <c r="B10" s="2"/>
      <c r="C10" s="2"/>
      <c r="D10" s="2"/>
      <c r="E10" s="2"/>
      <c r="F10" s="2"/>
      <c r="G10" s="2"/>
      <c r="I10" s="11"/>
      <c r="J10" s="14" t="s">
        <v>36</v>
      </c>
    </row>
    <row r="11" spans="1:10">
      <c r="A11" s="2"/>
      <c r="B11" s="2"/>
      <c r="C11" s="2"/>
      <c r="D11" s="2"/>
      <c r="E11" s="2"/>
      <c r="F11" s="2"/>
      <c r="G11" s="2"/>
      <c r="I11" s="4"/>
      <c r="J11" s="12" t="s">
        <v>60</v>
      </c>
    </row>
    <row r="12" spans="1:10">
      <c r="A12" s="2">
        <v>4</v>
      </c>
      <c r="B12" s="2"/>
      <c r="C12" s="2"/>
      <c r="D12" s="2"/>
      <c r="E12" s="2"/>
      <c r="F12" s="2"/>
      <c r="G12" s="2"/>
      <c r="I12" s="4" t="s">
        <v>7</v>
      </c>
      <c r="J12" s="12" t="s">
        <v>1</v>
      </c>
    </row>
    <row r="13" spans="1:10">
      <c r="A13" s="2">
        <v>4</v>
      </c>
      <c r="B13" s="2"/>
      <c r="C13" s="2"/>
      <c r="D13" s="2"/>
      <c r="E13" s="2"/>
      <c r="F13" s="2"/>
      <c r="G13" s="2"/>
      <c r="I13" s="4" t="s">
        <v>8</v>
      </c>
      <c r="J13" s="12" t="s">
        <v>2</v>
      </c>
    </row>
    <row r="14" spans="1:10">
      <c r="A14" s="2">
        <v>3</v>
      </c>
      <c r="B14" s="2"/>
      <c r="C14" s="2"/>
      <c r="D14" s="2"/>
      <c r="E14" s="2"/>
      <c r="F14" s="2"/>
      <c r="G14" s="2"/>
      <c r="I14" s="4" t="s">
        <v>9</v>
      </c>
      <c r="J14" s="12" t="s">
        <v>3</v>
      </c>
    </row>
    <row r="15" spans="1:10">
      <c r="A15" s="2">
        <v>4</v>
      </c>
      <c r="B15" s="2"/>
      <c r="C15" s="2"/>
      <c r="D15" s="2"/>
      <c r="E15" s="2"/>
      <c r="F15" s="2"/>
      <c r="G15" s="2"/>
      <c r="I15" s="4" t="s">
        <v>10</v>
      </c>
      <c r="J15" s="12" t="s">
        <v>4</v>
      </c>
    </row>
    <row r="16" spans="1:10">
      <c r="A16" s="2">
        <v>50.8</v>
      </c>
      <c r="B16" s="2"/>
      <c r="C16" s="2"/>
      <c r="D16" s="2"/>
      <c r="E16" s="2"/>
      <c r="F16" s="2"/>
      <c r="G16" s="2"/>
      <c r="I16" s="4" t="s">
        <v>11</v>
      </c>
      <c r="J16" s="12" t="s">
        <v>18</v>
      </c>
    </row>
    <row r="17" spans="1:10">
      <c r="A17" s="2">
        <v>1</v>
      </c>
      <c r="B17" s="2"/>
      <c r="C17" s="2"/>
      <c r="D17" s="2"/>
      <c r="E17" s="2"/>
      <c r="F17" s="2"/>
      <c r="G17" s="2"/>
      <c r="I17" s="4" t="s">
        <v>12</v>
      </c>
      <c r="J17" s="12" t="s">
        <v>5</v>
      </c>
    </row>
    <row r="18" spans="1:10">
      <c r="A18" s="2">
        <v>471</v>
      </c>
      <c r="B18" s="2"/>
      <c r="C18" s="2"/>
      <c r="D18" s="2"/>
      <c r="E18" s="2"/>
      <c r="F18" s="2"/>
      <c r="G18" s="2"/>
      <c r="I18" s="4" t="s">
        <v>13</v>
      </c>
      <c r="J18" s="12" t="s">
        <v>6</v>
      </c>
    </row>
    <row r="19" spans="1:10">
      <c r="A19" s="2">
        <v>0.68</v>
      </c>
      <c r="B19" s="2"/>
      <c r="C19" s="2"/>
      <c r="D19" s="2"/>
      <c r="E19" s="2"/>
      <c r="F19" s="2"/>
      <c r="G19" s="2"/>
      <c r="I19" s="4" t="s">
        <v>14</v>
      </c>
      <c r="J19" s="12" t="s">
        <v>17</v>
      </c>
    </row>
    <row r="20" spans="1:10">
      <c r="A20" s="2">
        <v>496.58</v>
      </c>
      <c r="B20" s="2"/>
      <c r="C20" s="2"/>
      <c r="D20" s="2"/>
      <c r="E20" s="2"/>
      <c r="F20" s="2"/>
      <c r="G20" s="2"/>
      <c r="I20" s="4" t="s">
        <v>15</v>
      </c>
      <c r="J20" s="12" t="s">
        <v>20</v>
      </c>
    </row>
    <row r="21" spans="1:10">
      <c r="A21" s="2">
        <v>211.57</v>
      </c>
      <c r="B21" s="2"/>
      <c r="C21" s="2"/>
      <c r="D21" s="2"/>
      <c r="E21" s="2"/>
      <c r="F21" s="2"/>
      <c r="G21" s="2"/>
      <c r="I21" s="4" t="s">
        <v>62</v>
      </c>
      <c r="J21" s="12" t="s">
        <v>65</v>
      </c>
    </row>
    <row r="22" spans="1:10">
      <c r="A22" s="2">
        <v>223.89</v>
      </c>
      <c r="B22" s="2"/>
      <c r="C22" s="2"/>
      <c r="D22" s="2"/>
      <c r="E22" s="2"/>
      <c r="F22" s="2"/>
      <c r="G22" s="2"/>
      <c r="I22" s="4" t="s">
        <v>63</v>
      </c>
      <c r="J22" s="12" t="s">
        <v>64</v>
      </c>
    </row>
    <row r="23" spans="1:10" ht="21" customHeight="1">
      <c r="A23" s="2">
        <v>157.04</v>
      </c>
      <c r="B23" s="2"/>
      <c r="C23" s="2"/>
      <c r="D23" s="2"/>
      <c r="E23" s="2"/>
      <c r="F23" s="2"/>
      <c r="G23" s="2"/>
      <c r="I23" s="4" t="s">
        <v>16</v>
      </c>
      <c r="J23" s="12" t="s">
        <v>19</v>
      </c>
    </row>
    <row r="24" spans="1:10" ht="21" customHeight="1">
      <c r="A24" s="2">
        <v>0.52</v>
      </c>
      <c r="B24" s="2"/>
      <c r="C24" s="2"/>
      <c r="D24" s="2"/>
      <c r="E24" s="2"/>
      <c r="F24" s="2"/>
      <c r="G24" s="2"/>
      <c r="I24" s="4" t="s">
        <v>24</v>
      </c>
      <c r="J24" s="12" t="s">
        <v>21</v>
      </c>
    </row>
    <row r="25" spans="1:10" ht="21" customHeight="1">
      <c r="A25" s="2">
        <v>0.8</v>
      </c>
      <c r="B25" s="2"/>
      <c r="C25" s="2"/>
      <c r="D25" s="2"/>
      <c r="E25" s="2"/>
      <c r="F25" s="2"/>
      <c r="G25" s="2"/>
      <c r="I25" s="4" t="s">
        <v>23</v>
      </c>
      <c r="J25" s="12" t="s">
        <v>22</v>
      </c>
    </row>
    <row r="26" spans="1:10" ht="21" customHeight="1" thickBot="1">
      <c r="A26" s="2">
        <v>0.08</v>
      </c>
      <c r="B26" s="2"/>
      <c r="C26" s="2"/>
      <c r="D26" s="2"/>
      <c r="E26" s="2"/>
      <c r="F26" s="2"/>
      <c r="G26" s="2"/>
      <c r="I26" s="9" t="s">
        <v>25</v>
      </c>
      <c r="J26" s="13" t="s">
        <v>26</v>
      </c>
    </row>
    <row r="27" spans="1:10" ht="21" customHeight="1">
      <c r="A27" s="2">
        <v>1</v>
      </c>
      <c r="B27" s="2">
        <v>122</v>
      </c>
      <c r="C27" s="2"/>
      <c r="D27" s="2"/>
      <c r="E27" s="2"/>
      <c r="F27" s="2"/>
      <c r="G27" s="2"/>
      <c r="I27" s="11" t="s">
        <v>27</v>
      </c>
      <c r="J27" s="50" t="s">
        <v>38</v>
      </c>
    </row>
    <row r="28" spans="1:10" ht="21" customHeight="1">
      <c r="A28" s="2">
        <v>2</v>
      </c>
      <c r="B28" s="2">
        <v>104</v>
      </c>
      <c r="C28" s="2"/>
      <c r="D28" s="2"/>
      <c r="E28" s="2"/>
      <c r="F28" s="2"/>
      <c r="G28" s="2"/>
      <c r="I28" s="4" t="s">
        <v>30</v>
      </c>
      <c r="J28" s="48"/>
    </row>
    <row r="29" spans="1:10" ht="21" customHeight="1">
      <c r="A29" s="2">
        <v>3</v>
      </c>
      <c r="B29" s="2">
        <v>261</v>
      </c>
      <c r="C29" s="2"/>
      <c r="D29" s="2"/>
      <c r="E29" s="2"/>
      <c r="F29" s="2"/>
      <c r="G29" s="2"/>
      <c r="I29" s="5" t="s">
        <v>28</v>
      </c>
      <c r="J29" s="48"/>
    </row>
    <row r="30" spans="1:10" ht="21" customHeight="1" thickBot="1">
      <c r="A30" s="2">
        <v>4</v>
      </c>
      <c r="B30" s="2">
        <v>150</v>
      </c>
      <c r="C30" s="2"/>
      <c r="D30" s="2"/>
      <c r="E30" s="2"/>
      <c r="F30" s="2"/>
      <c r="G30" s="2"/>
      <c r="I30" s="6" t="s">
        <v>29</v>
      </c>
      <c r="J30" s="51"/>
    </row>
    <row r="31" spans="1:10" ht="21" customHeight="1" thickBot="1">
      <c r="A31" s="2">
        <v>0</v>
      </c>
      <c r="B31" s="2">
        <v>743.78</v>
      </c>
      <c r="C31" s="2">
        <v>582.72</v>
      </c>
      <c r="D31" s="2">
        <v>22.01</v>
      </c>
      <c r="E31" s="2"/>
      <c r="F31" s="2"/>
      <c r="G31" s="2"/>
      <c r="I31" s="7" t="s">
        <v>31</v>
      </c>
      <c r="J31" s="8" t="s">
        <v>37</v>
      </c>
    </row>
    <row r="32" spans="1:10" ht="21" customHeight="1">
      <c r="A32" s="2">
        <v>1</v>
      </c>
      <c r="B32" s="2">
        <v>791.24</v>
      </c>
      <c r="C32" s="2">
        <v>773.39</v>
      </c>
      <c r="D32" s="2">
        <v>0.32</v>
      </c>
      <c r="E32" s="2">
        <v>8.8699999999999992</v>
      </c>
      <c r="F32" s="2">
        <v>2</v>
      </c>
      <c r="G32" s="2"/>
      <c r="I32" s="3" t="s">
        <v>70</v>
      </c>
      <c r="J32" s="42" t="s">
        <v>66</v>
      </c>
    </row>
    <row r="33" spans="1:10" ht="21" customHeight="1">
      <c r="A33" s="2">
        <v>2</v>
      </c>
      <c r="B33" s="2">
        <v>80.459999999999994</v>
      </c>
      <c r="C33" s="2">
        <v>507.24</v>
      </c>
      <c r="D33" s="2">
        <v>0.24</v>
      </c>
      <c r="E33" s="2">
        <v>11.57</v>
      </c>
      <c r="F33" s="2">
        <v>3</v>
      </c>
      <c r="G33" s="2"/>
      <c r="I33" s="4" t="s">
        <v>72</v>
      </c>
      <c r="J33" s="43"/>
    </row>
    <row r="34" spans="1:10" ht="21" customHeight="1">
      <c r="A34" s="2">
        <v>3</v>
      </c>
      <c r="B34" s="2">
        <v>476.96</v>
      </c>
      <c r="C34" s="2">
        <v>947.63</v>
      </c>
      <c r="D34" s="2">
        <v>0.99</v>
      </c>
      <c r="E34" s="2">
        <v>9.39</v>
      </c>
      <c r="F34" s="2">
        <v>1</v>
      </c>
      <c r="G34" s="2"/>
      <c r="I34" s="5" t="s">
        <v>28</v>
      </c>
      <c r="J34" s="43"/>
    </row>
    <row r="35" spans="1:10" ht="21" customHeight="1" thickBot="1">
      <c r="A35" s="2">
        <v>4</v>
      </c>
      <c r="B35" s="2">
        <v>576.94000000000005</v>
      </c>
      <c r="C35" s="2">
        <v>880.64</v>
      </c>
      <c r="D35" s="2">
        <v>0.73</v>
      </c>
      <c r="E35" s="2">
        <v>23.82</v>
      </c>
      <c r="F35" s="2">
        <v>1</v>
      </c>
      <c r="G35" s="2"/>
      <c r="I35" s="9" t="s">
        <v>71</v>
      </c>
      <c r="J35" s="44"/>
    </row>
    <row r="36" spans="1:10" ht="21" customHeight="1">
      <c r="A36" s="2">
        <v>5</v>
      </c>
      <c r="B36" s="2">
        <v>11.9</v>
      </c>
      <c r="C36" s="2">
        <v>283.13</v>
      </c>
      <c r="D36" s="2"/>
      <c r="E36" s="2"/>
      <c r="F36" s="2"/>
      <c r="G36" s="2"/>
      <c r="I36" s="11" t="s">
        <v>32</v>
      </c>
      <c r="J36" s="46" t="s">
        <v>39</v>
      </c>
    </row>
    <row r="37" spans="1:10" ht="21" customHeight="1">
      <c r="A37" s="2">
        <v>6</v>
      </c>
      <c r="B37" s="2">
        <v>836.44</v>
      </c>
      <c r="C37" s="2">
        <v>445.08</v>
      </c>
      <c r="D37" s="2"/>
      <c r="E37" s="2"/>
      <c r="F37" s="2"/>
      <c r="G37" s="2"/>
      <c r="I37" s="4" t="s">
        <v>33</v>
      </c>
      <c r="J37" s="46"/>
    </row>
    <row r="38" spans="1:10" ht="21" customHeight="1">
      <c r="A38" s="2">
        <v>7</v>
      </c>
      <c r="B38" s="2">
        <v>836.85</v>
      </c>
      <c r="C38" s="2">
        <v>851.66</v>
      </c>
      <c r="D38" s="2"/>
      <c r="E38" s="2"/>
      <c r="F38" s="2"/>
      <c r="G38" s="2"/>
      <c r="I38" s="22" t="s">
        <v>28</v>
      </c>
      <c r="J38" s="46"/>
    </row>
    <row r="39" spans="1:10" ht="21" customHeight="1" thickBot="1">
      <c r="A39" s="2">
        <v>8</v>
      </c>
      <c r="B39" s="2">
        <v>186.46</v>
      </c>
      <c r="C39" s="2">
        <v>668.25</v>
      </c>
      <c r="D39" s="2"/>
      <c r="E39" s="2"/>
      <c r="F39" s="2"/>
      <c r="G39" s="2"/>
      <c r="I39" s="10" t="s">
        <v>34</v>
      </c>
      <c r="J39" s="46"/>
    </row>
    <row r="40" spans="1:10" ht="21" customHeight="1">
      <c r="A40" s="2">
        <v>9</v>
      </c>
      <c r="B40" s="2">
        <v>564.13</v>
      </c>
      <c r="C40" s="2">
        <v>908.87</v>
      </c>
      <c r="D40" s="2">
        <v>0.76</v>
      </c>
      <c r="E40" s="2"/>
      <c r="F40" s="2"/>
      <c r="G40" s="2"/>
      <c r="I40" s="3" t="s">
        <v>68</v>
      </c>
      <c r="J40" s="47" t="s">
        <v>67</v>
      </c>
    </row>
    <row r="41" spans="1:10" ht="21" customHeight="1">
      <c r="A41" s="2">
        <v>10</v>
      </c>
      <c r="B41" s="2">
        <v>230.04</v>
      </c>
      <c r="C41" s="2">
        <v>592.11</v>
      </c>
      <c r="D41" s="2">
        <v>0.03</v>
      </c>
      <c r="E41" s="2"/>
      <c r="F41" s="2"/>
      <c r="G41" s="2"/>
      <c r="I41" s="22" t="s">
        <v>28</v>
      </c>
      <c r="J41" s="48"/>
    </row>
    <row r="42" spans="1:10" ht="21" customHeight="1" thickBot="1">
      <c r="A42" s="2">
        <v>11</v>
      </c>
      <c r="B42" s="2">
        <v>602.66999999999996</v>
      </c>
      <c r="C42" s="2">
        <v>716.31</v>
      </c>
      <c r="D42" s="2">
        <v>0.81</v>
      </c>
      <c r="E42" s="2"/>
      <c r="F42" s="2"/>
      <c r="G42" s="2"/>
      <c r="I42" s="9" t="s">
        <v>69</v>
      </c>
      <c r="J42" s="49"/>
    </row>
    <row r="43" spans="1:10" ht="21" customHeight="1">
      <c r="A43" s="40"/>
      <c r="B43" s="40"/>
      <c r="C43" s="40"/>
      <c r="D43" s="40"/>
      <c r="E43" s="40"/>
      <c r="F43" s="40"/>
      <c r="G43" s="40"/>
    </row>
    <row r="44" spans="1:10" ht="15.95" customHeight="1"/>
    <row r="45" spans="1:10" ht="15.95" customHeight="1">
      <c r="A45" s="41" t="s">
        <v>92</v>
      </c>
      <c r="B45" s="41"/>
      <c r="C45" s="41"/>
      <c r="D45" s="41"/>
      <c r="E45" s="41"/>
      <c r="F45" s="41"/>
      <c r="G45" s="41"/>
      <c r="H45" s="41"/>
      <c r="I45" s="41"/>
      <c r="J45" s="41"/>
    </row>
    <row r="46" spans="1:10" ht="15.95" customHeight="1">
      <c r="A46" s="41"/>
      <c r="B46" s="41"/>
      <c r="C46" s="41"/>
      <c r="D46" s="41"/>
      <c r="E46" s="41"/>
      <c r="F46" s="41"/>
      <c r="G46" s="41"/>
      <c r="H46" s="41"/>
      <c r="I46" s="41"/>
      <c r="J46" s="41"/>
    </row>
  </sheetData>
  <mergeCells count="6">
    <mergeCell ref="A45:J46"/>
    <mergeCell ref="J32:J35"/>
    <mergeCell ref="A2:J6"/>
    <mergeCell ref="J36:J39"/>
    <mergeCell ref="J40:J42"/>
    <mergeCell ref="J27:J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F75E-2B17-1D49-9436-E365CF5A7F2B}">
  <dimension ref="A1:S61"/>
  <sheetViews>
    <sheetView tabSelected="1" topLeftCell="A40" zoomScale="135" workbookViewId="0">
      <selection activeCell="H63" sqref="H63"/>
    </sheetView>
  </sheetViews>
  <sheetFormatPr defaultColWidth="11" defaultRowHeight="15.75"/>
  <cols>
    <col min="1" max="12" width="7.125" customWidth="1"/>
    <col min="13" max="13" width="91.5" bestFit="1" customWidth="1"/>
    <col min="14" max="23" width="6.375" customWidth="1"/>
    <col min="24" max="24" width="91.5" bestFit="1" customWidth="1"/>
  </cols>
  <sheetData>
    <row r="1" spans="1:19" s="1" customFormat="1" ht="19.5" thickBot="1">
      <c r="A1" s="1" t="s">
        <v>40</v>
      </c>
    </row>
    <row r="2" spans="1:19" ht="16.5" thickBot="1">
      <c r="M2" s="19" t="s">
        <v>58</v>
      </c>
    </row>
    <row r="3" spans="1:19">
      <c r="A3" s="2">
        <v>973</v>
      </c>
      <c r="B3" s="2"/>
      <c r="C3" s="2"/>
      <c r="D3" s="2"/>
      <c r="E3" s="2"/>
      <c r="F3" s="2"/>
      <c r="G3" s="2"/>
      <c r="H3" s="2"/>
      <c r="I3" s="2"/>
      <c r="J3" s="2"/>
      <c r="K3" s="2"/>
      <c r="M3" s="23" t="s">
        <v>36</v>
      </c>
    </row>
    <row r="4" spans="1:19">
      <c r="A4" s="2" t="s">
        <v>41</v>
      </c>
      <c r="B4" s="2"/>
      <c r="C4" s="2"/>
      <c r="D4" s="2"/>
      <c r="E4" s="2"/>
      <c r="F4" s="2"/>
      <c r="G4" s="2"/>
      <c r="H4" s="2"/>
      <c r="I4" s="2"/>
      <c r="J4" s="2"/>
      <c r="K4" s="2"/>
      <c r="M4" s="17" t="s">
        <v>61</v>
      </c>
    </row>
    <row r="5" spans="1:19">
      <c r="A5" s="2">
        <v>1</v>
      </c>
      <c r="B5" s="2"/>
      <c r="C5" s="2"/>
      <c r="D5" s="2"/>
      <c r="E5" s="2"/>
      <c r="F5" s="2"/>
      <c r="G5" s="2"/>
      <c r="H5" s="2"/>
      <c r="I5" s="2"/>
      <c r="J5" s="2"/>
      <c r="K5" s="2"/>
      <c r="M5" s="17" t="s">
        <v>42</v>
      </c>
    </row>
    <row r="6" spans="1:19">
      <c r="A6" s="2">
        <v>2635.09</v>
      </c>
      <c r="B6" s="2"/>
      <c r="C6" s="2"/>
      <c r="D6" s="2"/>
      <c r="E6" s="2"/>
      <c r="F6" s="2"/>
      <c r="G6" s="2"/>
      <c r="H6" s="2"/>
      <c r="I6" s="2"/>
      <c r="J6" s="2"/>
      <c r="K6" s="2"/>
      <c r="M6" s="17" t="s">
        <v>46</v>
      </c>
    </row>
    <row r="7" spans="1:19">
      <c r="A7" s="2">
        <v>223.89</v>
      </c>
      <c r="B7" s="2"/>
      <c r="C7" s="2"/>
      <c r="D7" s="2"/>
      <c r="E7" s="2"/>
      <c r="F7" s="2"/>
      <c r="G7" s="2"/>
      <c r="H7" s="2"/>
      <c r="I7" s="2"/>
      <c r="J7" s="2"/>
      <c r="K7" s="2"/>
      <c r="M7" s="17" t="s">
        <v>43</v>
      </c>
    </row>
    <row r="8" spans="1:19">
      <c r="A8" s="2">
        <v>471.12</v>
      </c>
      <c r="B8" s="2"/>
      <c r="C8" s="2"/>
      <c r="D8" s="2"/>
      <c r="E8" s="2"/>
      <c r="F8" s="2"/>
      <c r="G8" s="2"/>
      <c r="H8" s="2"/>
      <c r="I8" s="2"/>
      <c r="J8" s="2"/>
      <c r="K8" s="2"/>
      <c r="M8" s="17" t="s">
        <v>44</v>
      </c>
    </row>
    <row r="9" spans="1:19">
      <c r="A9" s="2">
        <v>1932.12</v>
      </c>
      <c r="B9" s="2"/>
      <c r="C9" s="2"/>
      <c r="D9" s="2"/>
      <c r="E9" s="2"/>
      <c r="F9" s="2"/>
      <c r="G9" s="2"/>
      <c r="H9" s="2"/>
      <c r="I9" s="2"/>
      <c r="J9" s="2"/>
      <c r="K9" s="2"/>
      <c r="M9" s="17" t="s">
        <v>45</v>
      </c>
    </row>
    <row r="10" spans="1:19">
      <c r="A10" s="2">
        <v>6.8133600000000003</v>
      </c>
      <c r="B10" s="2"/>
      <c r="C10" s="2"/>
      <c r="D10" s="2"/>
      <c r="E10" s="2"/>
      <c r="F10" s="2"/>
      <c r="G10" s="2"/>
      <c r="H10" s="2"/>
      <c r="I10" s="2"/>
      <c r="J10" s="2"/>
      <c r="K10" s="2"/>
      <c r="M10" s="17" t="s">
        <v>47</v>
      </c>
    </row>
    <row r="11" spans="1:19" ht="16.5" thickBot="1">
      <c r="A11" s="2">
        <v>1.1457299999999999</v>
      </c>
      <c r="B11" s="2"/>
      <c r="C11" s="2"/>
      <c r="D11" s="2"/>
      <c r="E11" s="2"/>
      <c r="F11" s="2"/>
      <c r="G11" s="2"/>
      <c r="H11" s="2"/>
      <c r="I11" s="2"/>
      <c r="J11" s="2"/>
      <c r="K11" s="2"/>
      <c r="M11" s="24" t="s">
        <v>48</v>
      </c>
    </row>
    <row r="12" spans="1:19" ht="16.5" thickBot="1">
      <c r="A12" s="2">
        <v>0</v>
      </c>
      <c r="B12" s="2">
        <v>0</v>
      </c>
      <c r="C12" s="2">
        <v>9</v>
      </c>
      <c r="D12" s="2">
        <v>0</v>
      </c>
      <c r="E12" s="2"/>
      <c r="F12" s="2"/>
      <c r="G12" s="2"/>
      <c r="H12" s="2"/>
      <c r="I12" s="2"/>
      <c r="J12" s="2"/>
      <c r="K12" s="2"/>
      <c r="M12" s="25" t="s">
        <v>49</v>
      </c>
    </row>
    <row r="13" spans="1:19" ht="15.95" customHeight="1">
      <c r="A13" s="2">
        <v>1</v>
      </c>
      <c r="B13" s="2">
        <v>0</v>
      </c>
      <c r="C13" s="2">
        <v>0</v>
      </c>
      <c r="D13" s="2"/>
      <c r="E13" s="2"/>
      <c r="F13" s="2"/>
      <c r="G13" s="2"/>
      <c r="H13" s="2"/>
      <c r="I13" s="2"/>
      <c r="J13" s="2"/>
      <c r="K13" s="2"/>
      <c r="M13" s="23" t="s">
        <v>50</v>
      </c>
      <c r="O13" s="57" t="s">
        <v>87</v>
      </c>
      <c r="P13" s="57"/>
      <c r="Q13" s="57"/>
      <c r="R13" s="57"/>
      <c r="S13" s="57"/>
    </row>
    <row r="14" spans="1:19">
      <c r="A14" s="2">
        <v>1</v>
      </c>
      <c r="B14" s="2">
        <v>0</v>
      </c>
      <c r="C14" s="2">
        <v>0</v>
      </c>
      <c r="D14" s="2"/>
      <c r="E14" s="2"/>
      <c r="F14" s="2"/>
      <c r="G14" s="2"/>
      <c r="H14" s="2"/>
      <c r="I14" s="2"/>
      <c r="J14" s="2"/>
      <c r="K14" s="2"/>
      <c r="M14" s="17" t="s">
        <v>51</v>
      </c>
      <c r="O14" s="57"/>
      <c r="P14" s="57"/>
      <c r="Q14" s="57"/>
      <c r="R14" s="57"/>
      <c r="S14" s="57"/>
    </row>
    <row r="15" spans="1:19" ht="16.5" thickBot="1">
      <c r="A15" s="2">
        <v>1</v>
      </c>
      <c r="B15" s="2">
        <v>0</v>
      </c>
      <c r="C15" s="2">
        <v>0</v>
      </c>
      <c r="D15" s="2"/>
      <c r="E15" s="2"/>
      <c r="F15" s="2"/>
      <c r="G15" s="2"/>
      <c r="H15" s="2"/>
      <c r="I15" s="2"/>
      <c r="J15" s="2"/>
      <c r="K15" s="2"/>
      <c r="M15" s="18" t="s">
        <v>73</v>
      </c>
      <c r="O15" s="57"/>
      <c r="P15" s="57"/>
      <c r="Q15" s="57"/>
      <c r="R15" s="57"/>
      <c r="S15" s="57"/>
    </row>
    <row r="16" spans="1:19">
      <c r="A16" s="2">
        <v>2</v>
      </c>
      <c r="B16" s="2">
        <v>0</v>
      </c>
      <c r="C16" s="2">
        <v>8</v>
      </c>
      <c r="D16" s="2">
        <v>2</v>
      </c>
      <c r="E16" s="2">
        <v>8</v>
      </c>
      <c r="F16" s="2">
        <v>0</v>
      </c>
      <c r="G16" s="2"/>
      <c r="H16" s="2"/>
      <c r="I16" s="2"/>
      <c r="J16" s="2"/>
      <c r="K16" s="2"/>
      <c r="M16" s="23" t="s">
        <v>57</v>
      </c>
      <c r="O16" s="57"/>
      <c r="P16" s="57"/>
      <c r="Q16" s="57"/>
      <c r="R16" s="57"/>
      <c r="S16" s="57"/>
    </row>
    <row r="17" spans="1:19">
      <c r="A17" s="2">
        <v>2</v>
      </c>
      <c r="B17" s="2">
        <v>401.41399999999999</v>
      </c>
      <c r="C17" s="2">
        <v>264.16699999999997</v>
      </c>
      <c r="D17" s="2">
        <v>0</v>
      </c>
      <c r="E17" s="2">
        <v>372.41399999999999</v>
      </c>
      <c r="F17" s="2">
        <v>0</v>
      </c>
      <c r="G17" s="2"/>
      <c r="H17" s="2"/>
      <c r="I17" s="2"/>
      <c r="J17" s="2"/>
      <c r="K17" s="2"/>
      <c r="M17" s="17" t="s">
        <v>56</v>
      </c>
      <c r="O17" s="57"/>
      <c r="P17" s="57"/>
      <c r="Q17" s="57"/>
      <c r="R17" s="57"/>
      <c r="S17" s="57"/>
    </row>
    <row r="18" spans="1:19" ht="16.5" thickBot="1">
      <c r="A18" s="2">
        <v>2</v>
      </c>
      <c r="B18" s="2">
        <v>0.80835800000000002</v>
      </c>
      <c r="C18" s="2">
        <v>12.4396</v>
      </c>
      <c r="D18" s="2">
        <v>16.474299999999999</v>
      </c>
      <c r="E18" s="2">
        <v>21.018999999999998</v>
      </c>
      <c r="F18" s="2">
        <v>32.118299999999998</v>
      </c>
      <c r="G18" s="2"/>
      <c r="H18" s="2"/>
      <c r="I18" s="2"/>
      <c r="J18" s="2"/>
      <c r="K18" s="2"/>
      <c r="M18" s="18" t="s">
        <v>76</v>
      </c>
      <c r="O18" s="57"/>
      <c r="P18" s="57"/>
      <c r="Q18" s="57"/>
      <c r="R18" s="57"/>
      <c r="S18" s="57"/>
    </row>
    <row r="19" spans="1:19">
      <c r="A19" s="2">
        <v>3</v>
      </c>
      <c r="B19" s="2">
        <v>0</v>
      </c>
      <c r="C19" s="2">
        <v>1</v>
      </c>
      <c r="D19" s="2">
        <v>0</v>
      </c>
      <c r="E19" s="2">
        <v>0</v>
      </c>
      <c r="F19" s="2">
        <v>4</v>
      </c>
      <c r="G19" s="2">
        <v>0</v>
      </c>
      <c r="H19" s="2">
        <v>0</v>
      </c>
      <c r="I19" s="2">
        <v>0</v>
      </c>
      <c r="J19" s="2"/>
      <c r="K19" s="2"/>
      <c r="M19" s="23" t="s">
        <v>55</v>
      </c>
      <c r="O19" s="57"/>
      <c r="P19" s="57"/>
      <c r="Q19" s="57"/>
      <c r="R19" s="57"/>
      <c r="S19" s="57"/>
    </row>
    <row r="20" spans="1:19">
      <c r="A20" s="2">
        <v>3</v>
      </c>
      <c r="B20" s="2">
        <v>289.22399999999999</v>
      </c>
      <c r="C20" s="2">
        <v>0</v>
      </c>
      <c r="D20" s="2">
        <v>0</v>
      </c>
      <c r="E20" s="2">
        <v>449</v>
      </c>
      <c r="F20" s="2">
        <v>0</v>
      </c>
      <c r="G20" s="2">
        <v>0</v>
      </c>
      <c r="H20" s="2">
        <v>0</v>
      </c>
      <c r="I20" s="2">
        <v>0</v>
      </c>
      <c r="J20" s="2"/>
      <c r="K20" s="2"/>
      <c r="M20" s="17" t="s">
        <v>54</v>
      </c>
      <c r="O20" s="57"/>
      <c r="P20" s="57"/>
      <c r="Q20" s="57"/>
      <c r="R20" s="57"/>
      <c r="S20" s="57"/>
    </row>
    <row r="21" spans="1:19" ht="16.5" thickBot="1">
      <c r="A21" s="2">
        <v>3</v>
      </c>
      <c r="B21" s="2">
        <v>0.58243100000000003</v>
      </c>
      <c r="C21" s="2">
        <v>4.7702999999999998</v>
      </c>
      <c r="D21" s="2">
        <v>8.6381800000000002</v>
      </c>
      <c r="E21" s="2">
        <v>9.5423600000000004</v>
      </c>
      <c r="F21" s="2">
        <v>16.9939</v>
      </c>
      <c r="G21" s="2">
        <v>23.715499999999999</v>
      </c>
      <c r="H21" s="2">
        <v>23.715499999999999</v>
      </c>
      <c r="I21" s="2">
        <v>23.715499999999999</v>
      </c>
      <c r="J21" s="2"/>
      <c r="K21" s="2"/>
      <c r="M21" s="18" t="s">
        <v>75</v>
      </c>
      <c r="O21" s="57"/>
      <c r="P21" s="57"/>
      <c r="Q21" s="57"/>
      <c r="R21" s="57"/>
      <c r="S21" s="57"/>
    </row>
    <row r="22" spans="1:19">
      <c r="A22" s="2">
        <v>4</v>
      </c>
      <c r="B22" s="2">
        <v>0</v>
      </c>
      <c r="C22" s="2">
        <v>7</v>
      </c>
      <c r="D22" s="2">
        <v>9</v>
      </c>
      <c r="E22" s="2">
        <v>7</v>
      </c>
      <c r="F22" s="2">
        <v>0</v>
      </c>
      <c r="G22" s="2"/>
      <c r="H22" s="2"/>
      <c r="I22" s="2"/>
      <c r="J22" s="2"/>
      <c r="K22" s="2"/>
      <c r="M22" s="23" t="s">
        <v>52</v>
      </c>
      <c r="O22" s="57"/>
      <c r="P22" s="57"/>
      <c r="Q22" s="57"/>
      <c r="R22" s="57"/>
      <c r="S22" s="57"/>
    </row>
    <row r="23" spans="1:19">
      <c r="A23" s="2">
        <v>4</v>
      </c>
      <c r="B23" s="2">
        <v>193.52</v>
      </c>
      <c r="C23" s="2">
        <v>379.97199999999998</v>
      </c>
      <c r="D23" s="2">
        <v>0</v>
      </c>
      <c r="E23" s="2">
        <v>212.52</v>
      </c>
      <c r="F23" s="2">
        <v>0</v>
      </c>
      <c r="G23" s="2"/>
      <c r="H23" s="2"/>
      <c r="I23" s="2"/>
      <c r="J23" s="2"/>
      <c r="K23" s="2"/>
      <c r="M23" s="17" t="s">
        <v>53</v>
      </c>
      <c r="O23" s="57"/>
      <c r="P23" s="57"/>
      <c r="Q23" s="57"/>
      <c r="R23" s="57"/>
      <c r="S23" s="57"/>
    </row>
    <row r="24" spans="1:19" ht="16.5" thickBot="1">
      <c r="A24" s="2">
        <v>4</v>
      </c>
      <c r="B24" s="2">
        <v>0.389706</v>
      </c>
      <c r="C24" s="2">
        <v>6.7570199999999998</v>
      </c>
      <c r="D24" s="2">
        <v>13.0024</v>
      </c>
      <c r="E24" s="2">
        <v>18.915700000000001</v>
      </c>
      <c r="F24" s="2">
        <v>24.517800000000001</v>
      </c>
      <c r="G24" s="2"/>
      <c r="H24" s="2"/>
      <c r="I24" s="2"/>
      <c r="J24" s="2"/>
      <c r="K24" s="2"/>
      <c r="M24" s="18" t="s">
        <v>74</v>
      </c>
      <c r="O24" s="57"/>
      <c r="P24" s="57"/>
      <c r="Q24" s="57"/>
      <c r="R24" s="57"/>
      <c r="S24" s="57"/>
    </row>
    <row r="28" spans="1:19" s="1" customFormat="1" ht="18.75">
      <c r="A28" s="1" t="s">
        <v>91</v>
      </c>
    </row>
    <row r="29" spans="1:19" s="35" customFormat="1" ht="15"/>
    <row r="30" spans="1:19">
      <c r="A30" s="52" t="s">
        <v>100</v>
      </c>
      <c r="B30" s="38">
        <v>0</v>
      </c>
      <c r="C30" s="38">
        <f>B35 + B36</f>
        <v>11.907664333624469</v>
      </c>
      <c r="D30" s="38">
        <f t="shared" ref="D30:F30" si="0">C35 + C36</f>
        <v>16.234319370333921</v>
      </c>
      <c r="E30" s="38">
        <f t="shared" si="0"/>
        <v>20.269001713821737</v>
      </c>
      <c r="F30" s="38">
        <f t="shared" si="0"/>
        <v>32.118266595192793</v>
      </c>
      <c r="G30" s="39" t="s">
        <v>86</v>
      </c>
      <c r="H30" s="53" t="s">
        <v>79</v>
      </c>
      <c r="I30" s="53"/>
      <c r="J30" s="53"/>
      <c r="K30" s="53"/>
    </row>
    <row r="31" spans="1:19">
      <c r="A31" s="52"/>
      <c r="B31" s="28"/>
      <c r="C31" s="28">
        <f>_xlfn.IFNA( VLOOKUP(C16, 'Input File'!$A$32:$D$35, 4, FALSE), 0 )</f>
        <v>0</v>
      </c>
      <c r="D31" s="28">
        <f>_xlfn.IFNA( VLOOKUP(D16, 'Input File'!$A$32:$D$35, 4, FALSE), 0 )</f>
        <v>0.24</v>
      </c>
      <c r="E31" s="28">
        <f>_xlfn.IFNA( VLOOKUP(E16, 'Input File'!$A$32:$D$35, 4, FALSE), 0 )</f>
        <v>0</v>
      </c>
      <c r="F31" s="28">
        <f>_xlfn.IFNA( VLOOKUP(F16, 'Input File'!$A$32:$D$35, 4, FALSE), 0 )</f>
        <v>0</v>
      </c>
      <c r="G31" s="32" t="s">
        <v>86</v>
      </c>
      <c r="H31" s="54" t="s">
        <v>80</v>
      </c>
      <c r="I31" s="54"/>
      <c r="J31" s="54"/>
      <c r="K31" s="54"/>
    </row>
    <row r="32" spans="1:19">
      <c r="A32" s="52"/>
      <c r="B32" s="28">
        <f>B17 / 'Input File'!$A$20</f>
        <v>0.80835716299488503</v>
      </c>
      <c r="C32" s="28">
        <f>C17 / 'Input File'!$A$20</f>
        <v>0.53197269322163598</v>
      </c>
      <c r="D32" s="28">
        <f>D17 / 'Input File'!$A$20</f>
        <v>0</v>
      </c>
      <c r="E32" s="28">
        <f>E17 / 'Input File'!$A$20</f>
        <v>0.74995771074147166</v>
      </c>
      <c r="F32" s="28">
        <f>F17 / 'Input File'!$A$20</f>
        <v>0</v>
      </c>
      <c r="G32" s="32" t="s">
        <v>86</v>
      </c>
      <c r="H32" s="54" t="s">
        <v>81</v>
      </c>
      <c r="I32" s="54"/>
      <c r="J32" s="54"/>
      <c r="K32" s="54"/>
    </row>
    <row r="33" spans="1:13">
      <c r="A33" s="52"/>
      <c r="B33" s="29">
        <f>B30 + B31 + B32</f>
        <v>0.80835716299488503</v>
      </c>
      <c r="C33" s="29">
        <f>C30 + C31 + C32</f>
        <v>12.439637026846105</v>
      </c>
      <c r="D33" s="29">
        <f t="shared" ref="D33:F33" si="1">D30 + D31 + D32</f>
        <v>16.474319370333919</v>
      </c>
      <c r="E33" s="29">
        <f t="shared" si="1"/>
        <v>21.01895942456321</v>
      </c>
      <c r="F33" s="29">
        <f t="shared" si="1"/>
        <v>32.118266595192793</v>
      </c>
      <c r="G33" s="33" t="s">
        <v>86</v>
      </c>
      <c r="H33" s="55" t="s">
        <v>82</v>
      </c>
      <c r="I33" s="55"/>
      <c r="J33" s="55"/>
      <c r="K33" s="55"/>
    </row>
    <row r="34" spans="1:13">
      <c r="A34" s="52"/>
      <c r="B34" s="28"/>
      <c r="C34" s="28" t="str">
        <f>_xlfn.IFNA( VLOOKUP(C16, 'Input File'!$A$32:$E$36, 5, FALSE), "" )</f>
        <v/>
      </c>
      <c r="D34" s="36">
        <f>_xlfn.IFNA( VLOOKUP(D16, 'Input File'!$A$32:$E$36, 5, FALSE), "" )</f>
        <v>11.57</v>
      </c>
      <c r="E34" s="28" t="str">
        <f>_xlfn.IFNA( VLOOKUP(E16, 'Input File'!$A$32:$E$36, 5, FALSE), "" )</f>
        <v/>
      </c>
      <c r="F34" s="36">
        <f>'Input File'!$D$31</f>
        <v>22.01</v>
      </c>
      <c r="G34" s="32" t="s">
        <v>86</v>
      </c>
      <c r="H34" s="30" t="s">
        <v>93</v>
      </c>
      <c r="I34" s="30"/>
      <c r="J34" s="30"/>
      <c r="K34" s="30"/>
    </row>
    <row r="35" spans="1:13">
      <c r="A35" s="52"/>
      <c r="B35" s="28">
        <f>B30 + B31 + B32</f>
        <v>0.80835716299488503</v>
      </c>
      <c r="C35" s="28">
        <f>C30 + C31 + C32</f>
        <v>12.439637026846105</v>
      </c>
      <c r="D35" s="28">
        <f t="shared" ref="D35:F35" si="2">D30 + D31 + D32</f>
        <v>16.474319370333919</v>
      </c>
      <c r="E35" s="28">
        <f t="shared" si="2"/>
        <v>21.01895942456321</v>
      </c>
      <c r="F35" s="28">
        <f t="shared" si="2"/>
        <v>32.118266595192793</v>
      </c>
      <c r="G35" s="32" t="s">
        <v>86</v>
      </c>
      <c r="H35" s="54" t="s">
        <v>83</v>
      </c>
      <c r="I35" s="54"/>
      <c r="J35" s="54"/>
      <c r="K35" s="54"/>
    </row>
    <row r="36" spans="1:13">
      <c r="A36" s="52"/>
      <c r="B36" s="28">
        <f>VLOOKUP(B16, 'Some Basic Calculations'!$A$21:$M$32, 2 + C16, FALSE)</f>
        <v>11.099307170629585</v>
      </c>
      <c r="C36" s="28">
        <f>VLOOKUP(C16, 'Some Basic Calculations'!$A$21:$M$32, 2 + D16, FALSE)</f>
        <v>3.7946823434878159</v>
      </c>
      <c r="D36" s="28">
        <f>VLOOKUP(D16, 'Some Basic Calculations'!$A$21:$M$32, 2 + E16, FALSE)</f>
        <v>3.7946823434878159</v>
      </c>
      <c r="E36" s="28">
        <f>VLOOKUP(E16, 'Some Basic Calculations'!$A$21:$M$32, 2 + F16, FALSE)</f>
        <v>11.099307170629585</v>
      </c>
      <c r="F36" s="28">
        <f>VLOOKUP(F16, 'Some Basic Calculations'!$A$21:$M$32, 2 + G16, FALSE)</f>
        <v>0</v>
      </c>
      <c r="G36" s="32" t="s">
        <v>86</v>
      </c>
      <c r="H36" s="54" t="s">
        <v>84</v>
      </c>
      <c r="I36" s="54"/>
      <c r="J36" s="54"/>
      <c r="K36" s="54"/>
    </row>
    <row r="38" spans="1:13">
      <c r="A38" s="52" t="s">
        <v>101</v>
      </c>
      <c r="B38" s="38">
        <v>0</v>
      </c>
      <c r="C38" s="38">
        <f>B43 + B44</f>
        <v>4.45030416418789</v>
      </c>
      <c r="D38" s="38">
        <f t="shared" ref="D38:I38" si="3">C43 + C44</f>
        <v>8.6381764946329795</v>
      </c>
      <c r="E38" s="38">
        <f t="shared" si="3"/>
        <v>8.6381764946329795</v>
      </c>
      <c r="F38" s="38">
        <f t="shared" si="3"/>
        <v>16.263927620799777</v>
      </c>
      <c r="G38" s="38">
        <f t="shared" si="3"/>
        <v>23.715494124146488</v>
      </c>
      <c r="H38" s="38">
        <f t="shared" si="3"/>
        <v>23.715494124146488</v>
      </c>
      <c r="I38" s="38">
        <f t="shared" si="3"/>
        <v>23.715494124146488</v>
      </c>
      <c r="J38" s="38"/>
      <c r="K38" s="39" t="s">
        <v>86</v>
      </c>
      <c r="L38" s="53" t="s">
        <v>79</v>
      </c>
      <c r="M38" s="53"/>
    </row>
    <row r="39" spans="1:13">
      <c r="A39" s="52"/>
      <c r="B39" s="28"/>
      <c r="C39" s="28">
        <f>_xlfn.IFNA( VLOOKUP(C19, 'Input File'!$A$32:$D$35, 4, FALSE), 0 )</f>
        <v>0.32</v>
      </c>
      <c r="D39" s="28">
        <f>_xlfn.IFNA( VLOOKUP(D19, 'Input File'!$A$32:$D$35, 4, FALSE), 0 )</f>
        <v>0</v>
      </c>
      <c r="E39" s="28">
        <f>_xlfn.IFNA( VLOOKUP(E19, 'Input File'!$A$32:$D$35, 4, FALSE), 0 )</f>
        <v>0</v>
      </c>
      <c r="F39" s="28">
        <f>_xlfn.IFNA( VLOOKUP(F19, 'Input File'!$A$32:$D$35, 4, FALSE), 0 )</f>
        <v>0.73</v>
      </c>
      <c r="G39" s="28">
        <f>_xlfn.IFNA( VLOOKUP(G19, 'Input File'!$A$32:$D$35, 4, FALSE), 0 )</f>
        <v>0</v>
      </c>
      <c r="H39" s="28">
        <f>_xlfn.IFNA( VLOOKUP(H19, 'Input File'!$A$32:$D$35, 4, FALSE), 0 )</f>
        <v>0</v>
      </c>
      <c r="I39" s="28">
        <f>_xlfn.IFNA( VLOOKUP(I19, 'Input File'!$A$32:$D$35, 4, FALSE), 0 )</f>
        <v>0</v>
      </c>
      <c r="J39" s="28"/>
      <c r="K39" s="32" t="s">
        <v>86</v>
      </c>
      <c r="L39" s="54" t="s">
        <v>80</v>
      </c>
      <c r="M39" s="54"/>
    </row>
    <row r="40" spans="1:13">
      <c r="A40" s="52"/>
      <c r="B40" s="28">
        <f>B20 / 'Input File'!$A$20</f>
        <v>0.58243183374280072</v>
      </c>
      <c r="C40" s="28">
        <f>C20 / 'Input File'!$A$20</f>
        <v>0</v>
      </c>
      <c r="D40" s="28">
        <f>D20 / 'Input File'!$A$20</f>
        <v>0</v>
      </c>
      <c r="E40" s="28">
        <f>E20 / 'Input File'!$A$20</f>
        <v>0.90418462282008949</v>
      </c>
      <c r="F40" s="28">
        <f>F20 / 'Input File'!$A$20</f>
        <v>0</v>
      </c>
      <c r="G40" s="28">
        <f>G20 / 'Input File'!$A$20</f>
        <v>0</v>
      </c>
      <c r="H40" s="28">
        <f>H20 / 'Input File'!$A$20</f>
        <v>0</v>
      </c>
      <c r="I40" s="28">
        <f>I20 / 'Input File'!$A$20</f>
        <v>0</v>
      </c>
      <c r="J40" s="28"/>
      <c r="K40" s="32" t="s">
        <v>86</v>
      </c>
      <c r="L40" s="54" t="s">
        <v>81</v>
      </c>
      <c r="M40" s="54"/>
    </row>
    <row r="41" spans="1:13">
      <c r="A41" s="52"/>
      <c r="B41" s="29">
        <f>B38 + B39 + B40</f>
        <v>0.58243183374280072</v>
      </c>
      <c r="C41" s="29">
        <f>C38 + C39 + C40</f>
        <v>4.7703041641878903</v>
      </c>
      <c r="D41" s="29">
        <f t="shared" ref="D41:I41" si="4">D38 + D39 + D40</f>
        <v>8.6381764946329795</v>
      </c>
      <c r="E41" s="29">
        <f t="shared" si="4"/>
        <v>9.5423611174530691</v>
      </c>
      <c r="F41" s="29">
        <f t="shared" si="4"/>
        <v>16.993927620799777</v>
      </c>
      <c r="G41" s="29">
        <f t="shared" si="4"/>
        <v>23.715494124146488</v>
      </c>
      <c r="H41" s="29">
        <f t="shared" si="4"/>
        <v>23.715494124146488</v>
      </c>
      <c r="I41" s="29">
        <f t="shared" si="4"/>
        <v>23.715494124146488</v>
      </c>
      <c r="J41" s="29"/>
      <c r="K41" s="33" t="s">
        <v>86</v>
      </c>
      <c r="L41" s="55" t="s">
        <v>82</v>
      </c>
      <c r="M41" s="55"/>
    </row>
    <row r="42" spans="1:13">
      <c r="A42" s="52"/>
      <c r="B42" s="28"/>
      <c r="C42" s="28">
        <f>_xlfn.IFNA( VLOOKUP(C19, 'Input File'!$A$32:$E$36, 5, FALSE), "" )</f>
        <v>8.8699999999999992</v>
      </c>
      <c r="D42" s="28" t="str">
        <f>_xlfn.IFNA( VLOOKUP(D19, 'Input File'!$A$32:$E$36, 5, FALSE), "" )</f>
        <v/>
      </c>
      <c r="E42" s="28" t="str">
        <f>_xlfn.IFNA( VLOOKUP(E19, 'Input File'!$A$32:$E$36, 5, FALSE), "" )</f>
        <v/>
      </c>
      <c r="F42" s="28">
        <f>_xlfn.IFNA( VLOOKUP(F19, 'Input File'!$A$32:$E$36, 5, FALSE), "" )</f>
        <v>23.82</v>
      </c>
      <c r="G42" s="28" t="str">
        <f>_xlfn.IFNA( VLOOKUP(G19, 'Input File'!$A$32:$E$36, 5, FALSE), "" )</f>
        <v/>
      </c>
      <c r="H42" s="28" t="str">
        <f>_xlfn.IFNA( VLOOKUP(H19, 'Input File'!$A$32:$E$36, 5, FALSE), "" )</f>
        <v/>
      </c>
      <c r="I42" s="36">
        <f>'Input File'!$D$31</f>
        <v>22.01</v>
      </c>
      <c r="J42" s="28"/>
      <c r="K42" s="32" t="s">
        <v>86</v>
      </c>
      <c r="L42" s="30" t="s">
        <v>93</v>
      </c>
      <c r="M42" s="30"/>
    </row>
    <row r="43" spans="1:13">
      <c r="A43" s="52"/>
      <c r="B43" s="28">
        <f>B38 + B39 + B40</f>
        <v>0.58243183374280072</v>
      </c>
      <c r="C43" s="28">
        <f>C38 + C39 + C40</f>
        <v>4.7703041641878903</v>
      </c>
      <c r="D43" s="28">
        <f t="shared" ref="D43:I43" si="5">D38 + D39 + D40</f>
        <v>8.6381764946329795</v>
      </c>
      <c r="E43" s="28">
        <f t="shared" si="5"/>
        <v>9.5423611174530691</v>
      </c>
      <c r="F43" s="28">
        <f t="shared" si="5"/>
        <v>16.993927620799777</v>
      </c>
      <c r="G43" s="28">
        <f t="shared" si="5"/>
        <v>23.715494124146488</v>
      </c>
      <c r="H43" s="28">
        <f t="shared" si="5"/>
        <v>23.715494124146488</v>
      </c>
      <c r="I43" s="28">
        <f t="shared" si="5"/>
        <v>23.715494124146488</v>
      </c>
      <c r="J43" s="28"/>
      <c r="K43" s="32" t="s">
        <v>86</v>
      </c>
      <c r="L43" s="54" t="s">
        <v>83</v>
      </c>
      <c r="M43" s="54"/>
    </row>
    <row r="44" spans="1:13">
      <c r="A44" s="52"/>
      <c r="B44" s="28">
        <f>VLOOKUP(B19, 'Some Basic Calculations'!$A$21:$M$32, 2 + C19, FALSE)</f>
        <v>3.8678723304450893</v>
      </c>
      <c r="C44" s="28">
        <f>VLOOKUP(C19, 'Some Basic Calculations'!$A$21:$M$32, 2 + D19, FALSE)</f>
        <v>3.8678723304450893</v>
      </c>
      <c r="D44" s="28">
        <f>VLOOKUP(D19, 'Some Basic Calculations'!$A$21:$M$32, 2 + E19, FALSE)</f>
        <v>0</v>
      </c>
      <c r="E44" s="28">
        <f>VLOOKUP(E19, 'Some Basic Calculations'!$A$21:$M$32, 2 + F19, FALSE)</f>
        <v>6.7215665033467094</v>
      </c>
      <c r="F44" s="28">
        <f>VLOOKUP(F19, 'Some Basic Calculations'!$A$21:$M$32, 2 + G19, FALSE)</f>
        <v>6.7215665033467094</v>
      </c>
      <c r="G44" s="28">
        <f>VLOOKUP(G19, 'Some Basic Calculations'!$A$21:$M$32, 2 + H19, FALSE)</f>
        <v>0</v>
      </c>
      <c r="H44" s="28">
        <f>VLOOKUP(H19, 'Some Basic Calculations'!$A$21:$M$32, 2 + I19, FALSE)</f>
        <v>0</v>
      </c>
      <c r="I44" s="28">
        <f>VLOOKUP(I19, 'Some Basic Calculations'!$A$21:$M$32, 2 + J19, FALSE)</f>
        <v>0</v>
      </c>
      <c r="J44" s="28"/>
      <c r="K44" s="32" t="s">
        <v>86</v>
      </c>
      <c r="L44" s="54" t="s">
        <v>84</v>
      </c>
      <c r="M44" s="54"/>
    </row>
    <row r="45" spans="1:13">
      <c r="A45" s="31"/>
      <c r="B45" s="28"/>
      <c r="C45" s="28"/>
      <c r="D45" s="28"/>
      <c r="E45" s="28"/>
      <c r="F45" s="28"/>
      <c r="G45" s="28"/>
      <c r="H45" s="28"/>
      <c r="I45" s="28"/>
      <c r="J45" s="28"/>
      <c r="K45" s="32"/>
      <c r="L45" s="30"/>
      <c r="M45" s="30"/>
    </row>
    <row r="46" spans="1:13">
      <c r="A46" s="52" t="s">
        <v>85</v>
      </c>
      <c r="B46" s="38">
        <v>0</v>
      </c>
      <c r="C46" s="38">
        <f>B51 + B52</f>
        <v>5.9918460531834903</v>
      </c>
      <c r="D46" s="38">
        <f t="shared" ref="D46:E46" si="6">C51 + C52</f>
        <v>12.242378771090452</v>
      </c>
      <c r="E46" s="38">
        <f t="shared" si="6"/>
        <v>18.487733672734173</v>
      </c>
      <c r="F46" s="38">
        <f>E51 + E52</f>
        <v>24.517841436014727</v>
      </c>
      <c r="G46" s="38"/>
      <c r="H46" s="38"/>
      <c r="I46" s="38"/>
      <c r="J46" s="38"/>
      <c r="K46" s="39" t="s">
        <v>86</v>
      </c>
      <c r="L46" s="53" t="s">
        <v>79</v>
      </c>
      <c r="M46" s="53"/>
    </row>
    <row r="47" spans="1:13">
      <c r="A47" s="52"/>
      <c r="B47" s="28"/>
      <c r="C47" s="28">
        <f>_xlfn.IFNA( VLOOKUP(C22, 'Input File'!$A$32:$D$35, 4, FALSE), _xlfn.IFNA( VLOOKUP(C22, 'Input File'!$A$40:$D$42, 4, FALSE), 0 ) )</f>
        <v>0</v>
      </c>
      <c r="D47" s="28">
        <f>_xlfn.IFNA( VLOOKUP(D22, 'Input File'!$A$32:$D$35, 4, FALSE), _xlfn.IFNA( VLOOKUP(D22, 'Input File'!$A$40:$D$42, 4, FALSE), 0 ) )</f>
        <v>0.76</v>
      </c>
      <c r="E47" s="28">
        <f>_xlfn.IFNA( VLOOKUP(E22, 'Input File'!$A$32:$D$35, 4, FALSE), _xlfn.IFNA( VLOOKUP(E22, 'Input File'!$A$40:$D$42, 4, FALSE), 0 ) )</f>
        <v>0</v>
      </c>
      <c r="F47" s="28">
        <f>_xlfn.IFNA( VLOOKUP(F22, 'Input File'!$A$32:$D$35, 4, FALSE), _xlfn.IFNA( VLOOKUP(F22, 'Input File'!$A$40:$D$42, 4, FALSE), 0 ) )</f>
        <v>0</v>
      </c>
      <c r="G47" s="28"/>
      <c r="H47" s="28"/>
      <c r="I47" s="28"/>
      <c r="J47" s="28"/>
      <c r="K47" s="32" t="s">
        <v>86</v>
      </c>
      <c r="L47" s="54" t="s">
        <v>80</v>
      </c>
      <c r="M47" s="54"/>
    </row>
    <row r="48" spans="1:13">
      <c r="A48" s="52"/>
      <c r="B48" s="28">
        <f>B23 / 'Input File'!$A$20</f>
        <v>0.38970558620967422</v>
      </c>
      <c r="C48" s="28">
        <f>C23 / 'Input File'!$A$20</f>
        <v>0.76517781626324055</v>
      </c>
      <c r="D48" s="28">
        <f>D23 / 'Input File'!$A$20</f>
        <v>0</v>
      </c>
      <c r="E48" s="28">
        <f>E23 / 'Input File'!$A$20</f>
        <v>0.42796729630673813</v>
      </c>
      <c r="F48" s="28">
        <f>F23 / 'Input File'!$A$20</f>
        <v>0</v>
      </c>
      <c r="G48" s="28"/>
      <c r="H48" s="28"/>
      <c r="I48" s="28"/>
      <c r="J48" s="28"/>
      <c r="K48" s="32" t="s">
        <v>86</v>
      </c>
      <c r="L48" s="54" t="s">
        <v>81</v>
      </c>
      <c r="M48" s="54"/>
    </row>
    <row r="49" spans="1:13">
      <c r="A49" s="52"/>
      <c r="B49" s="29">
        <f>B46 + B47 + B48</f>
        <v>0.38970558620967422</v>
      </c>
      <c r="C49" s="29">
        <f>C46 + C47 + C48</f>
        <v>6.7570238694467308</v>
      </c>
      <c r="D49" s="29">
        <f>D46 + D47 + D48</f>
        <v>13.002378771090452</v>
      </c>
      <c r="E49" s="29">
        <f t="shared" ref="E49:F49" si="7">E46 + E47 + E48</f>
        <v>18.915700969040913</v>
      </c>
      <c r="F49" s="29">
        <f t="shared" si="7"/>
        <v>24.517841436014727</v>
      </c>
      <c r="G49" s="29"/>
      <c r="H49" s="29"/>
      <c r="I49" s="29"/>
      <c r="J49" s="29"/>
      <c r="K49" s="33" t="s">
        <v>86</v>
      </c>
      <c r="L49" s="55" t="s">
        <v>82</v>
      </c>
      <c r="M49" s="55"/>
    </row>
    <row r="50" spans="1:13">
      <c r="A50" s="52"/>
      <c r="B50" s="28"/>
      <c r="C50" s="28" t="str">
        <f>_xlfn.IFNA( VLOOKUP(C22, 'Input File'!$A$32:$E$36, 5, FALSE), "" )</f>
        <v/>
      </c>
      <c r="D50" s="36">
        <f>_xlfn.IFNA( VLOOKUP(3, 'Input File'!$A$32:$E$36, 5, FALSE), "" )</f>
        <v>9.39</v>
      </c>
      <c r="E50" s="28" t="str">
        <f>_xlfn.IFNA( VLOOKUP(E22, 'Input File'!$A$32:$E$36, 5, FALSE), "" )</f>
        <v/>
      </c>
      <c r="F50" s="36">
        <f>'Input File'!$D$31</f>
        <v>22.01</v>
      </c>
      <c r="G50" s="28"/>
      <c r="H50" s="28"/>
      <c r="I50" s="28"/>
      <c r="J50" s="28"/>
      <c r="K50" s="32" t="s">
        <v>86</v>
      </c>
      <c r="L50" s="30" t="s">
        <v>93</v>
      </c>
      <c r="M50" s="30"/>
    </row>
    <row r="51" spans="1:13">
      <c r="A51" s="52"/>
      <c r="B51" s="28">
        <f>B46 + B47 + B48</f>
        <v>0.38970558620967422</v>
      </c>
      <c r="C51" s="28">
        <f>C46 + C47 + C48</f>
        <v>6.7570238694467308</v>
      </c>
      <c r="D51" s="28">
        <f>D46 + D47 + D48</f>
        <v>13.002378771090452</v>
      </c>
      <c r="E51" s="28">
        <f t="shared" ref="E51:F51" si="8">E46 + E47 + E48</f>
        <v>18.915700969040913</v>
      </c>
      <c r="F51" s="28">
        <f t="shared" si="8"/>
        <v>24.517841436014727</v>
      </c>
      <c r="G51" s="28"/>
      <c r="H51" s="28"/>
      <c r="I51" s="28"/>
      <c r="J51" s="28"/>
      <c r="K51" s="32" t="s">
        <v>86</v>
      </c>
      <c r="L51" s="54" t="s">
        <v>83</v>
      </c>
      <c r="M51" s="54"/>
    </row>
    <row r="52" spans="1:13">
      <c r="A52" s="52"/>
      <c r="B52" s="28">
        <f>VLOOKUP(B22, 'Some Basic Calculations'!$A$21:$M$32, 2 + C22, FALSE)</f>
        <v>5.6021404669738164</v>
      </c>
      <c r="C52" s="28">
        <f>VLOOKUP(C22, 'Some Basic Calculations'!$A$21:$M$32, 2 + D22, FALSE)</f>
        <v>5.4853549016437215</v>
      </c>
      <c r="D52" s="28">
        <f>VLOOKUP(D22, 'Some Basic Calculations'!$A$21:$M$32, 2 + E22, FALSE)</f>
        <v>5.4853549016437215</v>
      </c>
      <c r="E52" s="28">
        <f>VLOOKUP(E22, 'Some Basic Calculations'!$A$21:$M$32, 2 + F22, FALSE)</f>
        <v>5.6021404669738164</v>
      </c>
      <c r="F52" s="28">
        <f>VLOOKUP(F22, 'Some Basic Calculations'!$A$21:$M$32, 2 + G22, FALSE)</f>
        <v>0</v>
      </c>
      <c r="G52" s="28"/>
      <c r="H52" s="28"/>
      <c r="I52" s="28"/>
      <c r="J52" s="28"/>
      <c r="K52" s="32" t="s">
        <v>86</v>
      </c>
      <c r="L52" s="54" t="s">
        <v>84</v>
      </c>
      <c r="M52" s="54"/>
    </row>
    <row r="53" spans="1:13">
      <c r="A53" s="31"/>
      <c r="B53" s="28"/>
      <c r="C53" s="28"/>
      <c r="D53" s="28"/>
      <c r="E53" s="28"/>
      <c r="F53" s="28"/>
      <c r="G53" s="28"/>
      <c r="H53" s="28"/>
      <c r="I53" s="28"/>
      <c r="J53" s="28"/>
      <c r="K53" s="32"/>
      <c r="L53" s="30"/>
      <c r="M53" s="30"/>
    </row>
    <row r="55" spans="1:13">
      <c r="A55" s="56" t="s">
        <v>94</v>
      </c>
      <c r="B55" s="56"/>
      <c r="C55" s="56"/>
      <c r="D55" s="56"/>
      <c r="E55" s="56"/>
      <c r="F55" s="56"/>
      <c r="G55" s="56"/>
      <c r="H55" s="56"/>
      <c r="I55" s="59">
        <f>SUM(I56:I60)</f>
        <v>2635.0841284771086</v>
      </c>
      <c r="K55" s="40"/>
    </row>
    <row r="56" spans="1:13">
      <c r="A56" s="56" t="s">
        <v>95</v>
      </c>
      <c r="B56" s="56"/>
      <c r="C56" s="56"/>
      <c r="D56" s="56"/>
      <c r="E56" s="56"/>
      <c r="F56" s="56"/>
      <c r="G56" s="56"/>
      <c r="H56" s="56"/>
      <c r="I56" s="37">
        <f>1 * 'Input File'!$A$22</f>
        <v>223.89</v>
      </c>
      <c r="K56" s="40"/>
    </row>
    <row r="57" spans="1:13">
      <c r="A57" s="56" t="s">
        <v>96</v>
      </c>
      <c r="B57" s="56"/>
      <c r="C57" s="56"/>
      <c r="D57" s="56"/>
      <c r="E57" s="56"/>
      <c r="F57" s="56"/>
      <c r="G57" s="56"/>
      <c r="H57" s="56"/>
      <c r="I57" s="37">
        <f>3 * 'Input File'!$A$23</f>
        <v>471.12</v>
      </c>
      <c r="K57" s="40"/>
    </row>
    <row r="58" spans="1:13">
      <c r="A58" s="56" t="s">
        <v>97</v>
      </c>
      <c r="B58" s="56"/>
      <c r="C58" s="56"/>
      <c r="D58" s="56"/>
      <c r="E58" s="56"/>
      <c r="F58" s="56"/>
      <c r="G58" s="56"/>
      <c r="H58" s="56"/>
      <c r="I58" s="59">
        <f>'Input File'!$A$24 * SUM(B36:F36, B44:I44, B52:F52) * 'Input File'!$A$16</f>
        <v>1932.1150417915405</v>
      </c>
      <c r="K58" s="40"/>
    </row>
    <row r="59" spans="1:13">
      <c r="A59" s="56" t="s">
        <v>98</v>
      </c>
      <c r="B59" s="56"/>
      <c r="C59" s="56"/>
      <c r="D59" s="56"/>
      <c r="E59" s="56"/>
      <c r="F59" s="56"/>
      <c r="G59" s="56"/>
      <c r="H59" s="56"/>
      <c r="I59" s="37">
        <f>'Input File'!$A$25 * ( (D33 - D34) + (D49 - D50) )</f>
        <v>6.8133585131394971</v>
      </c>
      <c r="K59" s="40"/>
    </row>
    <row r="60" spans="1:13">
      <c r="A60" s="56" t="s">
        <v>99</v>
      </c>
      <c r="B60" s="56"/>
      <c r="C60" s="56"/>
      <c r="D60" s="56"/>
      <c r="E60" s="56"/>
      <c r="F60" s="56"/>
      <c r="G60" s="56"/>
      <c r="H60" s="56"/>
      <c r="I60" s="37">
        <f>'Input File'!$A$26 * ( (F33 - F34) + (I41 - I42) + (F49 - F50) )</f>
        <v>1.1457281724283204</v>
      </c>
      <c r="K60" s="40"/>
    </row>
    <row r="61" spans="1:13">
      <c r="K61" s="40"/>
    </row>
  </sheetData>
  <mergeCells count="28">
    <mergeCell ref="L43:M43"/>
    <mergeCell ref="L44:M44"/>
    <mergeCell ref="A30:A36"/>
    <mergeCell ref="A38:A44"/>
    <mergeCell ref="O13:S24"/>
    <mergeCell ref="L38:M38"/>
    <mergeCell ref="L39:M39"/>
    <mergeCell ref="L40:M40"/>
    <mergeCell ref="L41:M41"/>
    <mergeCell ref="H30:K30"/>
    <mergeCell ref="H31:K31"/>
    <mergeCell ref="H32:K32"/>
    <mergeCell ref="H33:K33"/>
    <mergeCell ref="H35:K35"/>
    <mergeCell ref="H36:K36"/>
    <mergeCell ref="A60:H60"/>
    <mergeCell ref="A55:H55"/>
    <mergeCell ref="A56:H56"/>
    <mergeCell ref="A57:H57"/>
    <mergeCell ref="A58:H58"/>
    <mergeCell ref="A59:H59"/>
    <mergeCell ref="A46:A52"/>
    <mergeCell ref="L46:M46"/>
    <mergeCell ref="L47:M47"/>
    <mergeCell ref="L48:M48"/>
    <mergeCell ref="L49:M49"/>
    <mergeCell ref="L51:M51"/>
    <mergeCell ref="L52:M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4964-6CF6-274E-A295-C122A78C1C35}">
  <dimension ref="A1:M32"/>
  <sheetViews>
    <sheetView zoomScale="135" workbookViewId="0">
      <selection activeCell="M32" sqref="M32"/>
    </sheetView>
  </sheetViews>
  <sheetFormatPr defaultColWidth="7.625" defaultRowHeight="15.75"/>
  <cols>
    <col min="1" max="16384" width="7.625" style="21"/>
  </cols>
  <sheetData>
    <row r="1" spans="1:13" s="20" customFormat="1" ht="18.75">
      <c r="A1" s="27" t="s">
        <v>59</v>
      </c>
    </row>
    <row r="3" spans="1:13" ht="18.75">
      <c r="A3" s="58" t="s">
        <v>77</v>
      </c>
      <c r="B3" s="58"/>
      <c r="C3" s="58"/>
      <c r="D3" s="58"/>
      <c r="E3" s="58"/>
      <c r="F3" s="58"/>
      <c r="G3" s="58"/>
      <c r="H3" s="58"/>
      <c r="I3" s="58"/>
      <c r="J3" s="58"/>
      <c r="K3" s="58"/>
      <c r="L3" s="58"/>
      <c r="M3" s="58"/>
    </row>
    <row r="4" spans="1:13" ht="18.75">
      <c r="A4" s="34" t="s">
        <v>90</v>
      </c>
      <c r="B4" s="34">
        <v>0</v>
      </c>
      <c r="C4" s="34">
        <v>1</v>
      </c>
      <c r="D4" s="34">
        <v>2</v>
      </c>
      <c r="E4" s="34">
        <v>3</v>
      </c>
      <c r="F4" s="34">
        <v>4</v>
      </c>
      <c r="G4" s="34">
        <v>5</v>
      </c>
      <c r="H4" s="34">
        <v>6</v>
      </c>
      <c r="I4" s="34">
        <v>7</v>
      </c>
      <c r="J4" s="34">
        <v>8</v>
      </c>
      <c r="K4" s="34">
        <v>9</v>
      </c>
      <c r="L4" s="34">
        <v>10</v>
      </c>
      <c r="M4" s="34">
        <v>11</v>
      </c>
    </row>
    <row r="5" spans="1:13">
      <c r="A5" s="34">
        <v>0</v>
      </c>
      <c r="B5" s="26">
        <f>SQRT( ( VLOOKUP($A5, 'Input File'!$A$31:$C$43, 2, FALSE) - VLOOKUP(B$4, 'Input File'!$A$31:$C$43, 2, FALSE) )^2 + ( VLOOKUP($A5, 'Input File'!$A$31:$C$43, 3, FALSE) - VLOOKUP(B$4, 'Input File'!$A$31:$C$43, 3, FALSE) )^2 )</f>
        <v>0</v>
      </c>
      <c r="C5" s="26">
        <f>SQRT( ( VLOOKUP($A5, 'Input File'!$A$31:$C$43, 2, FALSE) - VLOOKUP(C$4, 'Input File'!$A$31:$C$43, 2, FALSE) )^2 + ( VLOOKUP($A5, 'Input File'!$A$31:$C$43, 3, FALSE) - VLOOKUP(C$4, 'Input File'!$A$31:$C$43, 3, FALSE) )^2 )</f>
        <v>196.48791438661053</v>
      </c>
      <c r="D5" s="26">
        <f>SQRT( ( VLOOKUP($A5, 'Input File'!$A$31:$C$43, 2, FALSE) - VLOOKUP(D$4, 'Input File'!$A$31:$C$43, 2, FALSE) )^2 + ( VLOOKUP($A5, 'Input File'!$A$31:$C$43, 3, FALSE) - VLOOKUP(D$4, 'Input File'!$A$31:$C$43, 3, FALSE) )^2 )</f>
        <v>667.60066866353566</v>
      </c>
      <c r="E5" s="26">
        <f>SQRT( ( VLOOKUP($A5, 'Input File'!$A$31:$C$43, 2, FALSE) - VLOOKUP(E$4, 'Input File'!$A$31:$C$43, 2, FALSE) )^2 + ( VLOOKUP($A5, 'Input File'!$A$31:$C$43, 3, FALSE) - VLOOKUP(E$4, 'Input File'!$A$31:$C$43, 3, FALSE) )^2 )</f>
        <v>452.05333811398845</v>
      </c>
      <c r="F5" s="26">
        <f>SQRT( ( VLOOKUP($A5, 'Input File'!$A$31:$C$43, 2, FALSE) - VLOOKUP(F$4, 'Input File'!$A$31:$C$43, 2, FALSE) )^2 + ( VLOOKUP($A5, 'Input File'!$A$31:$C$43, 3, FALSE) - VLOOKUP(F$4, 'Input File'!$A$31:$C$43, 3, FALSE) )^2 )</f>
        <v>341.4555783700128</v>
      </c>
      <c r="G5" s="26">
        <f>SQRT( ( VLOOKUP($A5, 'Input File'!$A$31:$C$43, 2, FALSE) - VLOOKUP(G$4, 'Input File'!$A$31:$C$43, 2, FALSE) )^2 + ( VLOOKUP($A5, 'Input File'!$A$31:$C$43, 3, FALSE) - VLOOKUP(G$4, 'Input File'!$A$31:$C$43, 3, FALSE) )^2 )</f>
        <v>790.82393900286047</v>
      </c>
      <c r="H5" s="26">
        <f>SQRT( ( VLOOKUP($A5, 'Input File'!$A$31:$C$43, 2, FALSE) - VLOOKUP(H$4, 'Input File'!$A$31:$C$43, 2, FALSE) )^2 + ( VLOOKUP($A5, 'Input File'!$A$31:$C$43, 3, FALSE) - VLOOKUP(H$4, 'Input File'!$A$31:$C$43, 3, FALSE) )^2 )</f>
        <v>165.92361254505047</v>
      </c>
      <c r="I5" s="26">
        <f>SQRT( ( VLOOKUP($A5, 'Input File'!$A$31:$C$43, 2, FALSE) - VLOOKUP(I$4, 'Input File'!$A$31:$C$43, 2, FALSE) )^2 + ( VLOOKUP($A5, 'Input File'!$A$31:$C$43, 3, FALSE) - VLOOKUP(I$4, 'Input File'!$A$31:$C$43, 3, FALSE) )^2 )</f>
        <v>284.58873572226986</v>
      </c>
      <c r="J5" s="26">
        <f>SQRT( ( VLOOKUP($A5, 'Input File'!$A$31:$C$43, 2, FALSE) - VLOOKUP(J$4, 'Input File'!$A$31:$C$43, 2, FALSE) )^2 + ( VLOOKUP($A5, 'Input File'!$A$31:$C$43, 3, FALSE) - VLOOKUP(J$4, 'Input File'!$A$31:$C$43, 3, FALSE) )^2 )</f>
        <v>563.84480426798291</v>
      </c>
      <c r="K5" s="26">
        <f>SQRT( ( VLOOKUP($A5, 'Input File'!$A$31:$C$43, 2, FALSE) - VLOOKUP(K$4, 'Input File'!$A$31:$C$43, 2, FALSE) )^2 + ( VLOOKUP($A5, 'Input File'!$A$31:$C$43, 3, FALSE) - VLOOKUP(K$4, 'Input File'!$A$31:$C$43, 3, FALSE) )^2 )</f>
        <v>372.35459578203137</v>
      </c>
      <c r="L5" s="26">
        <f>SQRT( ( VLOOKUP($A5, 'Input File'!$A$31:$C$43, 2, FALSE) - VLOOKUP(L$4, 'Input File'!$A$31:$C$43, 2, FALSE) )^2 + ( VLOOKUP($A5, 'Input File'!$A$31:$C$43, 3, FALSE) - VLOOKUP(L$4, 'Input File'!$A$31:$C$43, 3, FALSE) )^2 )</f>
        <v>513.82580676723512</v>
      </c>
      <c r="M5" s="26">
        <f>SQRT( ( VLOOKUP($A5, 'Input File'!$A$31:$C$43, 2, FALSE) - VLOOKUP(M$4, 'Input File'!$A$31:$C$43, 2, FALSE) )^2 + ( VLOOKUP($A5, 'Input File'!$A$31:$C$43, 3, FALSE) - VLOOKUP(M$4, 'Input File'!$A$31:$C$43, 3, FALSE) )^2 )</f>
        <v>194.31500250881297</v>
      </c>
    </row>
    <row r="6" spans="1:13">
      <c r="A6" s="34">
        <v>1</v>
      </c>
      <c r="B6" s="26">
        <f>SQRT( ( VLOOKUP($A6, 'Input File'!$A$31:$C$43, 2, FALSE) - VLOOKUP(B$4, 'Input File'!$A$31:$C$43, 2, FALSE) )^2 + ( VLOOKUP($A6, 'Input File'!$A$31:$C$43, 3, FALSE) - VLOOKUP(B$4, 'Input File'!$A$31:$C$43, 3, FALSE) )^2 )</f>
        <v>196.48791438661053</v>
      </c>
      <c r="C6" s="26">
        <f>SQRT( ( VLOOKUP($A6, 'Input File'!$A$31:$C$43, 2, FALSE) - VLOOKUP(C$4, 'Input File'!$A$31:$C$43, 2, FALSE) )^2 + ( VLOOKUP($A6, 'Input File'!$A$31:$C$43, 3, FALSE) - VLOOKUP(C$4, 'Input File'!$A$31:$C$43, 3, FALSE) )^2 )</f>
        <v>0</v>
      </c>
      <c r="D6" s="26">
        <f>SQRT( ( VLOOKUP($A6, 'Input File'!$A$31:$C$43, 2, FALSE) - VLOOKUP(D$4, 'Input File'!$A$31:$C$43, 2, FALSE) )^2 + ( VLOOKUP($A6, 'Input File'!$A$31:$C$43, 3, FALSE) - VLOOKUP(D$4, 'Input File'!$A$31:$C$43, 3, FALSE) )^2 )</f>
        <v>758.97564578845345</v>
      </c>
      <c r="E6" s="26">
        <f>SQRT( ( VLOOKUP($A6, 'Input File'!$A$31:$C$43, 2, FALSE) - VLOOKUP(E$4, 'Input File'!$A$31:$C$43, 2, FALSE) )^2 + ( VLOOKUP($A6, 'Input File'!$A$31:$C$43, 3, FALSE) - VLOOKUP(E$4, 'Input File'!$A$31:$C$43, 3, FALSE) )^2 )</f>
        <v>359.34871086453063</v>
      </c>
      <c r="F6" s="26">
        <f>SQRT( ( VLOOKUP($A6, 'Input File'!$A$31:$C$43, 2, FALSE) - VLOOKUP(F$4, 'Input File'!$A$31:$C$43, 2, FALSE) )^2 + ( VLOOKUP($A6, 'Input File'!$A$31:$C$43, 3, FALSE) - VLOOKUP(F$4, 'Input File'!$A$31:$C$43, 3, FALSE) )^2 )</f>
        <v>239.63942184039749</v>
      </c>
      <c r="G6" s="26">
        <f>SQRT( ( VLOOKUP($A6, 'Input File'!$A$31:$C$43, 2, FALSE) - VLOOKUP(G$4, 'Input File'!$A$31:$C$43, 2, FALSE) )^2 + ( VLOOKUP($A6, 'Input File'!$A$31:$C$43, 3, FALSE) - VLOOKUP(G$4, 'Input File'!$A$31:$C$43, 3, FALSE) )^2 )</f>
        <v>920.72020896687184</v>
      </c>
      <c r="H6" s="26">
        <f>SQRT( ( VLOOKUP($A6, 'Input File'!$A$31:$C$43, 2, FALSE) - VLOOKUP(H$4, 'Input File'!$A$31:$C$43, 2, FALSE) )^2 + ( VLOOKUP($A6, 'Input File'!$A$31:$C$43, 3, FALSE) - VLOOKUP(H$4, 'Input File'!$A$31:$C$43, 3, FALSE) )^2 )</f>
        <v>331.40684377363124</v>
      </c>
      <c r="I6" s="26">
        <f>SQRT( ( VLOOKUP($A6, 'Input File'!$A$31:$C$43, 2, FALSE) - VLOOKUP(I$4, 'Input File'!$A$31:$C$43, 2, FALSE) )^2 + ( VLOOKUP($A6, 'Input File'!$A$31:$C$43, 3, FALSE) - VLOOKUP(I$4, 'Input File'!$A$31:$C$43, 3, FALSE) )^2 )</f>
        <v>90.589541338942638</v>
      </c>
      <c r="J6" s="26">
        <f>SQRT( ( VLOOKUP($A6, 'Input File'!$A$31:$C$43, 2, FALSE) - VLOOKUP(J$4, 'Input File'!$A$31:$C$43, 2, FALSE) )^2 + ( VLOOKUP($A6, 'Input File'!$A$31:$C$43, 3, FALSE) - VLOOKUP(J$4, 'Input File'!$A$31:$C$43, 3, FALSE) )^2 )</f>
        <v>613.85117740377427</v>
      </c>
      <c r="K6" s="26">
        <f>SQRT( ( VLOOKUP($A6, 'Input File'!$A$31:$C$43, 2, FALSE) - VLOOKUP(K$4, 'Input File'!$A$31:$C$43, 2, FALSE) )^2 + ( VLOOKUP($A6, 'Input File'!$A$31:$C$43, 3, FALSE) - VLOOKUP(K$4, 'Input File'!$A$31:$C$43, 3, FALSE) )^2 )</f>
        <v>264.4499621856657</v>
      </c>
      <c r="L6" s="26">
        <f>SQRT( ( VLOOKUP($A6, 'Input File'!$A$31:$C$43, 2, FALSE) - VLOOKUP(L$4, 'Input File'!$A$31:$C$43, 2, FALSE) )^2 + ( VLOOKUP($A6, 'Input File'!$A$31:$C$43, 3, FALSE) - VLOOKUP(L$4, 'Input File'!$A$31:$C$43, 3, FALSE) )^2 )</f>
        <v>589.75238736269648</v>
      </c>
      <c r="M6" s="26">
        <f>SQRT( ( VLOOKUP($A6, 'Input File'!$A$31:$C$43, 2, FALSE) - VLOOKUP(M$4, 'Input File'!$A$31:$C$43, 2, FALSE) )^2 + ( VLOOKUP($A6, 'Input File'!$A$31:$C$43, 3, FALSE) - VLOOKUP(M$4, 'Input File'!$A$31:$C$43, 3, FALSE) )^2 )</f>
        <v>197.01972312436138</v>
      </c>
    </row>
    <row r="7" spans="1:13">
      <c r="A7" s="34">
        <v>2</v>
      </c>
      <c r="B7" s="26">
        <f>SQRT( ( VLOOKUP($A7, 'Input File'!$A$31:$C$43, 2, FALSE) - VLOOKUP(B$4, 'Input File'!$A$31:$C$43, 2, FALSE) )^2 + ( VLOOKUP($A7, 'Input File'!$A$31:$C$43, 3, FALSE) - VLOOKUP(B$4, 'Input File'!$A$31:$C$43, 3, FALSE) )^2 )</f>
        <v>667.60066866353566</v>
      </c>
      <c r="C7" s="26">
        <f>SQRT( ( VLOOKUP($A7, 'Input File'!$A$31:$C$43, 2, FALSE) - VLOOKUP(C$4, 'Input File'!$A$31:$C$43, 2, FALSE) )^2 + ( VLOOKUP($A7, 'Input File'!$A$31:$C$43, 3, FALSE) - VLOOKUP(C$4, 'Input File'!$A$31:$C$43, 3, FALSE) )^2 )</f>
        <v>758.97564578845345</v>
      </c>
      <c r="D7" s="26">
        <f>SQRT( ( VLOOKUP($A7, 'Input File'!$A$31:$C$43, 2, FALSE) - VLOOKUP(D$4, 'Input File'!$A$31:$C$43, 2, FALSE) )^2 + ( VLOOKUP($A7, 'Input File'!$A$31:$C$43, 3, FALSE) - VLOOKUP(D$4, 'Input File'!$A$31:$C$43, 3, FALSE) )^2 )</f>
        <v>0</v>
      </c>
      <c r="E7" s="26">
        <f>SQRT( ( VLOOKUP($A7, 'Input File'!$A$31:$C$43, 2, FALSE) - VLOOKUP(E$4, 'Input File'!$A$31:$C$43, 2, FALSE) )^2 + ( VLOOKUP($A7, 'Input File'!$A$31:$C$43, 3, FALSE) - VLOOKUP(E$4, 'Input File'!$A$31:$C$43, 3, FALSE) )^2 )</f>
        <v>592.58383550346696</v>
      </c>
      <c r="F7" s="26">
        <f>SQRT( ( VLOOKUP($A7, 'Input File'!$A$31:$C$43, 2, FALSE) - VLOOKUP(F$4, 'Input File'!$A$31:$C$43, 2, FALSE) )^2 + ( VLOOKUP($A7, 'Input File'!$A$31:$C$43, 3, FALSE) - VLOOKUP(F$4, 'Input File'!$A$31:$C$43, 3, FALSE) )^2 )</f>
        <v>621.22455714499893</v>
      </c>
      <c r="G7" s="26">
        <f>SQRT( ( VLOOKUP($A7, 'Input File'!$A$31:$C$43, 2, FALSE) - VLOOKUP(G$4, 'Input File'!$A$31:$C$43, 2, FALSE) )^2 + ( VLOOKUP($A7, 'Input File'!$A$31:$C$43, 3, FALSE) - VLOOKUP(G$4, 'Input File'!$A$31:$C$43, 3, FALSE) )^2 )</f>
        <v>234.36246649154384</v>
      </c>
      <c r="H7" s="26">
        <f>SQRT( ( VLOOKUP($A7, 'Input File'!$A$31:$C$43, 2, FALSE) - VLOOKUP(H$4, 'Input File'!$A$31:$C$43, 2, FALSE) )^2 + ( VLOOKUP($A7, 'Input File'!$A$31:$C$43, 3, FALSE) - VLOOKUP(H$4, 'Input File'!$A$31:$C$43, 3, FALSE) )^2 )</f>
        <v>758.53122941642948</v>
      </c>
      <c r="I7" s="26">
        <f>SQRT( ( VLOOKUP($A7, 'Input File'!$A$31:$C$43, 2, FALSE) - VLOOKUP(I$4, 'Input File'!$A$31:$C$43, 2, FALSE) )^2 + ( VLOOKUP($A7, 'Input File'!$A$31:$C$43, 3, FALSE) - VLOOKUP(I$4, 'Input File'!$A$31:$C$43, 3, FALSE) )^2 )</f>
        <v>831.11429328342081</v>
      </c>
      <c r="J7" s="26">
        <f>SQRT( ( VLOOKUP($A7, 'Input File'!$A$31:$C$43, 2, FALSE) - VLOOKUP(J$4, 'Input File'!$A$31:$C$43, 2, FALSE) )^2 + ( VLOOKUP($A7, 'Input File'!$A$31:$C$43, 3, FALSE) - VLOOKUP(J$4, 'Input File'!$A$31:$C$43, 3, FALSE) )^2 )</f>
        <v>192.76986304918103</v>
      </c>
      <c r="K7" s="26">
        <f>SQRT( ( VLOOKUP($A7, 'Input File'!$A$31:$C$43, 2, FALSE) - VLOOKUP(K$4, 'Input File'!$A$31:$C$43, 2, FALSE) )^2 + ( VLOOKUP($A7, 'Input File'!$A$31:$C$43, 3, FALSE) - VLOOKUP(K$4, 'Input File'!$A$31:$C$43, 3, FALSE) )^2 )</f>
        <v>628.68380430865238</v>
      </c>
      <c r="L7" s="26">
        <f>SQRT( ( VLOOKUP($A7, 'Input File'!$A$31:$C$43, 2, FALSE) - VLOOKUP(L$4, 'Input File'!$A$31:$C$43, 2, FALSE) )^2 + ( VLOOKUP($A7, 'Input File'!$A$31:$C$43, 3, FALSE) - VLOOKUP(L$4, 'Input File'!$A$31:$C$43, 3, FALSE) )^2 )</f>
        <v>171.97992121175076</v>
      </c>
      <c r="M7" s="26">
        <f>SQRT( ( VLOOKUP($A7, 'Input File'!$A$31:$C$43, 2, FALSE) - VLOOKUP(M$4, 'Input File'!$A$31:$C$43, 2, FALSE) )^2 + ( VLOOKUP($A7, 'Input File'!$A$31:$C$43, 3, FALSE) - VLOOKUP(M$4, 'Input File'!$A$31:$C$43, 3, FALSE) )^2 )</f>
        <v>562.50648796258326</v>
      </c>
    </row>
    <row r="8" spans="1:13">
      <c r="A8" s="34">
        <v>3</v>
      </c>
      <c r="B8" s="26">
        <f>SQRT( ( VLOOKUP($A8, 'Input File'!$A$31:$C$43, 2, FALSE) - VLOOKUP(B$4, 'Input File'!$A$31:$C$43, 2, FALSE) )^2 + ( VLOOKUP($A8, 'Input File'!$A$31:$C$43, 3, FALSE) - VLOOKUP(B$4, 'Input File'!$A$31:$C$43, 3, FALSE) )^2 )</f>
        <v>452.05333811398845</v>
      </c>
      <c r="C8" s="26">
        <f>SQRT( ( VLOOKUP($A8, 'Input File'!$A$31:$C$43, 2, FALSE) - VLOOKUP(C$4, 'Input File'!$A$31:$C$43, 2, FALSE) )^2 + ( VLOOKUP($A8, 'Input File'!$A$31:$C$43, 3, FALSE) - VLOOKUP(C$4, 'Input File'!$A$31:$C$43, 3, FALSE) )^2 )</f>
        <v>359.34871086453063</v>
      </c>
      <c r="D8" s="26">
        <f>SQRT( ( VLOOKUP($A8, 'Input File'!$A$31:$C$43, 2, FALSE) - VLOOKUP(D$4, 'Input File'!$A$31:$C$43, 2, FALSE) )^2 + ( VLOOKUP($A8, 'Input File'!$A$31:$C$43, 3, FALSE) - VLOOKUP(D$4, 'Input File'!$A$31:$C$43, 3, FALSE) )^2 )</f>
        <v>592.58383550346696</v>
      </c>
      <c r="E8" s="26">
        <f>SQRT( ( VLOOKUP($A8, 'Input File'!$A$31:$C$43, 2, FALSE) - VLOOKUP(E$4, 'Input File'!$A$31:$C$43, 2, FALSE) )^2 + ( VLOOKUP($A8, 'Input File'!$A$31:$C$43, 3, FALSE) - VLOOKUP(E$4, 'Input File'!$A$31:$C$43, 3, FALSE) )^2 )</f>
        <v>0</v>
      </c>
      <c r="F8" s="26">
        <f>SQRT( ( VLOOKUP($A8, 'Input File'!$A$31:$C$43, 2, FALSE) - VLOOKUP(F$4, 'Input File'!$A$31:$C$43, 2, FALSE) )^2 + ( VLOOKUP($A8, 'Input File'!$A$31:$C$43, 3, FALSE) - VLOOKUP(F$4, 'Input File'!$A$31:$C$43, 3, FALSE) )^2 )</f>
        <v>120.34808058294912</v>
      </c>
      <c r="G8" s="26">
        <f>SQRT( ( VLOOKUP($A8, 'Input File'!$A$31:$C$43, 2, FALSE) - VLOOKUP(G$4, 'Input File'!$A$31:$C$43, 2, FALSE) )^2 + ( VLOOKUP($A8, 'Input File'!$A$31:$C$43, 3, FALSE) - VLOOKUP(G$4, 'Input File'!$A$31:$C$43, 3, FALSE) )^2 )</f>
        <v>811.07401240577303</v>
      </c>
      <c r="H8" s="26">
        <f>SQRT( ( VLOOKUP($A8, 'Input File'!$A$31:$C$43, 2, FALSE) - VLOOKUP(H$4, 'Input File'!$A$31:$C$43, 2, FALSE) )^2 + ( VLOOKUP($A8, 'Input File'!$A$31:$C$43, 3, FALSE) - VLOOKUP(H$4, 'Input File'!$A$31:$C$43, 3, FALSE) )^2 )</f>
        <v>617.88540434290894</v>
      </c>
      <c r="I8" s="26">
        <f>SQRT( ( VLOOKUP($A8, 'Input File'!$A$31:$C$43, 2, FALSE) - VLOOKUP(I$4, 'Input File'!$A$31:$C$43, 2, FALSE) )^2 + ( VLOOKUP($A8, 'Input File'!$A$31:$C$43, 3, FALSE) - VLOOKUP(I$4, 'Input File'!$A$31:$C$43, 3, FALSE) )^2 )</f>
        <v>372.46617698792465</v>
      </c>
      <c r="J8" s="26">
        <f>SQRT( ( VLOOKUP($A8, 'Input File'!$A$31:$C$43, 2, FALSE) - VLOOKUP(J$4, 'Input File'!$A$31:$C$43, 2, FALSE) )^2 + ( VLOOKUP($A8, 'Input File'!$A$31:$C$43, 3, FALSE) - VLOOKUP(J$4, 'Input File'!$A$31:$C$43, 3, FALSE) )^2 )</f>
        <v>403.04272031634559</v>
      </c>
      <c r="K8" s="26">
        <f>SQRT( ( VLOOKUP($A8, 'Input File'!$A$31:$C$43, 2, FALSE) - VLOOKUP(K$4, 'Input File'!$A$31:$C$43, 2, FALSE) )^2 + ( VLOOKUP($A8, 'Input File'!$A$31:$C$43, 3, FALSE) - VLOOKUP(K$4, 'Input File'!$A$31:$C$43, 3, FALSE) )^2 )</f>
        <v>95.398881020691235</v>
      </c>
      <c r="L8" s="26">
        <f>SQRT( ( VLOOKUP($A8, 'Input File'!$A$31:$C$43, 2, FALSE) - VLOOKUP(L$4, 'Input File'!$A$31:$C$43, 2, FALSE) )^2 + ( VLOOKUP($A8, 'Input File'!$A$31:$C$43, 3, FALSE) - VLOOKUP(L$4, 'Input File'!$A$31:$C$43, 3, FALSE) )^2 )</f>
        <v>432.85558423104578</v>
      </c>
      <c r="M8" s="26">
        <f>SQRT( ( VLOOKUP($A8, 'Input File'!$A$31:$C$43, 2, FALSE) - VLOOKUP(M$4, 'Input File'!$A$31:$C$43, 2, FALSE) )^2 + ( VLOOKUP($A8, 'Input File'!$A$31:$C$43, 3, FALSE) - VLOOKUP(M$4, 'Input File'!$A$31:$C$43, 3, FALSE) )^2 )</f>
        <v>263.27162114439909</v>
      </c>
    </row>
    <row r="9" spans="1:13">
      <c r="A9" s="34">
        <v>4</v>
      </c>
      <c r="B9" s="26">
        <f>SQRT( ( VLOOKUP($A9, 'Input File'!$A$31:$C$43, 2, FALSE) - VLOOKUP(B$4, 'Input File'!$A$31:$C$43, 2, FALSE) )^2 + ( VLOOKUP($A9, 'Input File'!$A$31:$C$43, 3, FALSE) - VLOOKUP(B$4, 'Input File'!$A$31:$C$43, 3, FALSE) )^2 )</f>
        <v>341.4555783700128</v>
      </c>
      <c r="C9" s="26">
        <f>SQRT( ( VLOOKUP($A9, 'Input File'!$A$31:$C$43, 2, FALSE) - VLOOKUP(C$4, 'Input File'!$A$31:$C$43, 2, FALSE) )^2 + ( VLOOKUP($A9, 'Input File'!$A$31:$C$43, 3, FALSE) - VLOOKUP(C$4, 'Input File'!$A$31:$C$43, 3, FALSE) )^2 )</f>
        <v>239.63942184039749</v>
      </c>
      <c r="D9" s="26">
        <f>SQRT( ( VLOOKUP($A9, 'Input File'!$A$31:$C$43, 2, FALSE) - VLOOKUP(D$4, 'Input File'!$A$31:$C$43, 2, FALSE) )^2 + ( VLOOKUP($A9, 'Input File'!$A$31:$C$43, 3, FALSE) - VLOOKUP(D$4, 'Input File'!$A$31:$C$43, 3, FALSE) )^2 )</f>
        <v>621.22455714499893</v>
      </c>
      <c r="E9" s="26">
        <f>SQRT( ( VLOOKUP($A9, 'Input File'!$A$31:$C$43, 2, FALSE) - VLOOKUP(E$4, 'Input File'!$A$31:$C$43, 2, FALSE) )^2 + ( VLOOKUP($A9, 'Input File'!$A$31:$C$43, 3, FALSE) - VLOOKUP(E$4, 'Input File'!$A$31:$C$43, 3, FALSE) )^2 )</f>
        <v>120.34808058294912</v>
      </c>
      <c r="F9" s="26">
        <f>SQRT( ( VLOOKUP($A9, 'Input File'!$A$31:$C$43, 2, FALSE) - VLOOKUP(F$4, 'Input File'!$A$31:$C$43, 2, FALSE) )^2 + ( VLOOKUP($A9, 'Input File'!$A$31:$C$43, 3, FALSE) - VLOOKUP(F$4, 'Input File'!$A$31:$C$43, 3, FALSE) )^2 )</f>
        <v>0</v>
      </c>
      <c r="G9" s="26">
        <f>SQRT( ( VLOOKUP($A9, 'Input File'!$A$31:$C$43, 2, FALSE) - VLOOKUP(G$4, 'Input File'!$A$31:$C$43, 2, FALSE) )^2 + ( VLOOKUP($A9, 'Input File'!$A$31:$C$43, 3, FALSE) - VLOOKUP(G$4, 'Input File'!$A$31:$C$43, 3, FALSE) )^2 )</f>
        <v>822.36755875946369</v>
      </c>
      <c r="H9" s="26">
        <f>SQRT( ( VLOOKUP($A9, 'Input File'!$A$31:$C$43, 2, FALSE) - VLOOKUP(H$4, 'Input File'!$A$31:$C$43, 2, FALSE) )^2 + ( VLOOKUP($A9, 'Input File'!$A$31:$C$43, 3, FALSE) - VLOOKUP(H$4, 'Input File'!$A$31:$C$43, 3, FALSE) )^2 )</f>
        <v>507.00371162349495</v>
      </c>
      <c r="I9" s="26">
        <f>SQRT( ( VLOOKUP($A9, 'Input File'!$A$31:$C$43, 2, FALSE) - VLOOKUP(I$4, 'Input File'!$A$31:$C$43, 2, FALSE) )^2 + ( VLOOKUP($A9, 'Input File'!$A$31:$C$43, 3, FALSE) - VLOOKUP(I$4, 'Input File'!$A$31:$C$43, 3, FALSE) )^2 )</f>
        <v>261.52064641247733</v>
      </c>
      <c r="J9" s="26">
        <f>SQRT( ( VLOOKUP($A9, 'Input File'!$A$31:$C$43, 2, FALSE) - VLOOKUP(J$4, 'Input File'!$A$31:$C$43, 2, FALSE) )^2 + ( VLOOKUP($A9, 'Input File'!$A$31:$C$43, 3, FALSE) - VLOOKUP(J$4, 'Input File'!$A$31:$C$43, 3, FALSE) )^2 )</f>
        <v>444.50437849362072</v>
      </c>
      <c r="K9" s="26">
        <f>SQRT( ( VLOOKUP($A9, 'Input File'!$A$31:$C$43, 2, FALSE) - VLOOKUP(K$4, 'Input File'!$A$31:$C$43, 2, FALSE) )^2 + ( VLOOKUP($A9, 'Input File'!$A$31:$C$43, 3, FALSE) - VLOOKUP(K$4, 'Input File'!$A$31:$C$43, 3, FALSE) )^2 )</f>
        <v>31.000467738406826</v>
      </c>
      <c r="L9" s="26">
        <f>SQRT( ( VLOOKUP($A9, 'Input File'!$A$31:$C$43, 2, FALSE) - VLOOKUP(L$4, 'Input File'!$A$31:$C$43, 2, FALSE) )^2 + ( VLOOKUP($A9, 'Input File'!$A$31:$C$43, 3, FALSE) - VLOOKUP(L$4, 'Input File'!$A$31:$C$43, 3, FALSE) )^2 )</f>
        <v>451.20856696210905</v>
      </c>
      <c r="M9" s="26">
        <f>SQRT( ( VLOOKUP($A9, 'Input File'!$A$31:$C$43, 2, FALSE) - VLOOKUP(M$4, 'Input File'!$A$31:$C$43, 2, FALSE) )^2 + ( VLOOKUP($A9, 'Input File'!$A$31:$C$43, 3, FALSE) - VLOOKUP(M$4, 'Input File'!$A$31:$C$43, 3, FALSE) )^2 )</f>
        <v>166.33214301511302</v>
      </c>
    </row>
    <row r="10" spans="1:13">
      <c r="A10" s="34">
        <v>5</v>
      </c>
      <c r="B10" s="26">
        <f>SQRT( ( VLOOKUP($A10, 'Input File'!$A$31:$C$43, 2, FALSE) - VLOOKUP(B$4, 'Input File'!$A$31:$C$43, 2, FALSE) )^2 + ( VLOOKUP($A10, 'Input File'!$A$31:$C$43, 3, FALSE) - VLOOKUP(B$4, 'Input File'!$A$31:$C$43, 3, FALSE) )^2 )</f>
        <v>790.82393900286047</v>
      </c>
      <c r="C10" s="26">
        <f>SQRT( ( VLOOKUP($A10, 'Input File'!$A$31:$C$43, 2, FALSE) - VLOOKUP(C$4, 'Input File'!$A$31:$C$43, 2, FALSE) )^2 + ( VLOOKUP($A10, 'Input File'!$A$31:$C$43, 3, FALSE) - VLOOKUP(C$4, 'Input File'!$A$31:$C$43, 3, FALSE) )^2 )</f>
        <v>920.72020896687184</v>
      </c>
      <c r="D10" s="26">
        <f>SQRT( ( VLOOKUP($A10, 'Input File'!$A$31:$C$43, 2, FALSE) - VLOOKUP(D$4, 'Input File'!$A$31:$C$43, 2, FALSE) )^2 + ( VLOOKUP($A10, 'Input File'!$A$31:$C$43, 3, FALSE) - VLOOKUP(D$4, 'Input File'!$A$31:$C$43, 3, FALSE) )^2 )</f>
        <v>234.36246649154384</v>
      </c>
      <c r="E10" s="26">
        <f>SQRT( ( VLOOKUP($A10, 'Input File'!$A$31:$C$43, 2, FALSE) - VLOOKUP(E$4, 'Input File'!$A$31:$C$43, 2, FALSE) )^2 + ( VLOOKUP($A10, 'Input File'!$A$31:$C$43, 3, FALSE) - VLOOKUP(E$4, 'Input File'!$A$31:$C$43, 3, FALSE) )^2 )</f>
        <v>811.07401240577303</v>
      </c>
      <c r="F10" s="26">
        <f>SQRT( ( VLOOKUP($A10, 'Input File'!$A$31:$C$43, 2, FALSE) - VLOOKUP(F$4, 'Input File'!$A$31:$C$43, 2, FALSE) )^2 + ( VLOOKUP($A10, 'Input File'!$A$31:$C$43, 3, FALSE) - VLOOKUP(F$4, 'Input File'!$A$31:$C$43, 3, FALSE) )^2 )</f>
        <v>822.36755875946369</v>
      </c>
      <c r="G10" s="26">
        <f>SQRT( ( VLOOKUP($A10, 'Input File'!$A$31:$C$43, 2, FALSE) - VLOOKUP(G$4, 'Input File'!$A$31:$C$43, 2, FALSE) )^2 + ( VLOOKUP($A10, 'Input File'!$A$31:$C$43, 3, FALSE) - VLOOKUP(G$4, 'Input File'!$A$31:$C$43, 3, FALSE) )^2 )</f>
        <v>0</v>
      </c>
      <c r="H10" s="26">
        <f>SQRT( ( VLOOKUP($A10, 'Input File'!$A$31:$C$43, 2, FALSE) - VLOOKUP(H$4, 'Input File'!$A$31:$C$43, 2, FALSE) )^2 + ( VLOOKUP($A10, 'Input File'!$A$31:$C$43, 3, FALSE) - VLOOKUP(H$4, 'Input File'!$A$31:$C$43, 3, FALSE) )^2 )</f>
        <v>840.29400456030874</v>
      </c>
      <c r="I10" s="26">
        <f>SQRT( ( VLOOKUP($A10, 'Input File'!$A$31:$C$43, 2, FALSE) - VLOOKUP(I$4, 'Input File'!$A$31:$C$43, 2, FALSE) )^2 + ( VLOOKUP($A10, 'Input File'!$A$31:$C$43, 3, FALSE) - VLOOKUP(I$4, 'Input File'!$A$31:$C$43, 3, FALSE) )^2 )</f>
        <v>1001.8826594966099</v>
      </c>
      <c r="J10" s="26">
        <f>SQRT( ( VLOOKUP($A10, 'Input File'!$A$31:$C$43, 2, FALSE) - VLOOKUP(J$4, 'Input File'!$A$31:$C$43, 2, FALSE) )^2 + ( VLOOKUP($A10, 'Input File'!$A$31:$C$43, 3, FALSE) - VLOOKUP(J$4, 'Input File'!$A$31:$C$43, 3, FALSE) )^2 )</f>
        <v>422.83401944498269</v>
      </c>
      <c r="K10" s="26">
        <f>SQRT( ( VLOOKUP($A10, 'Input File'!$A$31:$C$43, 2, FALSE) - VLOOKUP(K$4, 'Input File'!$A$31:$C$43, 2, FALSE) )^2 + ( VLOOKUP($A10, 'Input File'!$A$31:$C$43, 3, FALSE) - VLOOKUP(K$4, 'Input File'!$A$31:$C$43, 3, FALSE) )^2 )</f>
        <v>834.57086008319266</v>
      </c>
      <c r="L10" s="26">
        <f>SQRT( ( VLOOKUP($A10, 'Input File'!$A$31:$C$43, 2, FALSE) - VLOOKUP(L$4, 'Input File'!$A$31:$C$43, 2, FALSE) )^2 + ( VLOOKUP($A10, 'Input File'!$A$31:$C$43, 3, FALSE) - VLOOKUP(L$4, 'Input File'!$A$31:$C$43, 3, FALSE) )^2 )</f>
        <v>378.22440428930548</v>
      </c>
      <c r="M10" s="26">
        <f>SQRT( ( VLOOKUP($A10, 'Input File'!$A$31:$C$43, 2, FALSE) - VLOOKUP(M$4, 'Input File'!$A$31:$C$43, 2, FALSE) )^2 + ( VLOOKUP($A10, 'Input File'!$A$31:$C$43, 3, FALSE) - VLOOKUP(M$4, 'Input File'!$A$31:$C$43, 3, FALSE) )^2 )</f>
        <v>732.56679238141828</v>
      </c>
    </row>
    <row r="11" spans="1:13">
      <c r="A11" s="34">
        <v>6</v>
      </c>
      <c r="B11" s="26">
        <f>SQRT( ( VLOOKUP($A11, 'Input File'!$A$31:$C$43, 2, FALSE) - VLOOKUP(B$4, 'Input File'!$A$31:$C$43, 2, FALSE) )^2 + ( VLOOKUP($A11, 'Input File'!$A$31:$C$43, 3, FALSE) - VLOOKUP(B$4, 'Input File'!$A$31:$C$43, 3, FALSE) )^2 )</f>
        <v>165.92361254505047</v>
      </c>
      <c r="C11" s="26">
        <f>SQRT( ( VLOOKUP($A11, 'Input File'!$A$31:$C$43, 2, FALSE) - VLOOKUP(C$4, 'Input File'!$A$31:$C$43, 2, FALSE) )^2 + ( VLOOKUP($A11, 'Input File'!$A$31:$C$43, 3, FALSE) - VLOOKUP(C$4, 'Input File'!$A$31:$C$43, 3, FALSE) )^2 )</f>
        <v>331.40684377363124</v>
      </c>
      <c r="D11" s="26">
        <f>SQRT( ( VLOOKUP($A11, 'Input File'!$A$31:$C$43, 2, FALSE) - VLOOKUP(D$4, 'Input File'!$A$31:$C$43, 2, FALSE) )^2 + ( VLOOKUP($A11, 'Input File'!$A$31:$C$43, 3, FALSE) - VLOOKUP(D$4, 'Input File'!$A$31:$C$43, 3, FALSE) )^2 )</f>
        <v>758.53122941642948</v>
      </c>
      <c r="E11" s="26">
        <f>SQRT( ( VLOOKUP($A11, 'Input File'!$A$31:$C$43, 2, FALSE) - VLOOKUP(E$4, 'Input File'!$A$31:$C$43, 2, FALSE) )^2 + ( VLOOKUP($A11, 'Input File'!$A$31:$C$43, 3, FALSE) - VLOOKUP(E$4, 'Input File'!$A$31:$C$43, 3, FALSE) )^2 )</f>
        <v>617.88540434290894</v>
      </c>
      <c r="F11" s="26">
        <f>SQRT( ( VLOOKUP($A11, 'Input File'!$A$31:$C$43, 2, FALSE) - VLOOKUP(F$4, 'Input File'!$A$31:$C$43, 2, FALSE) )^2 + ( VLOOKUP($A11, 'Input File'!$A$31:$C$43, 3, FALSE) - VLOOKUP(F$4, 'Input File'!$A$31:$C$43, 3, FALSE) )^2 )</f>
        <v>507.00371162349495</v>
      </c>
      <c r="G11" s="26">
        <f>SQRT( ( VLOOKUP($A11, 'Input File'!$A$31:$C$43, 2, FALSE) - VLOOKUP(G$4, 'Input File'!$A$31:$C$43, 2, FALSE) )^2 + ( VLOOKUP($A11, 'Input File'!$A$31:$C$43, 3, FALSE) - VLOOKUP(G$4, 'Input File'!$A$31:$C$43, 3, FALSE) )^2 )</f>
        <v>840.29400456030874</v>
      </c>
      <c r="H11" s="26">
        <f>SQRT( ( VLOOKUP($A11, 'Input File'!$A$31:$C$43, 2, FALSE) - VLOOKUP(H$4, 'Input File'!$A$31:$C$43, 2, FALSE) )^2 + ( VLOOKUP($A11, 'Input File'!$A$31:$C$43, 3, FALSE) - VLOOKUP(H$4, 'Input File'!$A$31:$C$43, 3, FALSE) )^2 )</f>
        <v>0</v>
      </c>
      <c r="I11" s="26">
        <f>SQRT( ( VLOOKUP($A11, 'Input File'!$A$31:$C$43, 2, FALSE) - VLOOKUP(I$4, 'Input File'!$A$31:$C$43, 2, FALSE) )^2 + ( VLOOKUP($A11, 'Input File'!$A$31:$C$43, 3, FALSE) - VLOOKUP(I$4, 'Input File'!$A$31:$C$43, 3, FALSE) )^2 )</f>
        <v>406.58020672433133</v>
      </c>
      <c r="J11" s="26">
        <f>SQRT( ( VLOOKUP($A11, 'Input File'!$A$31:$C$43, 2, FALSE) - VLOOKUP(J$4, 'Input File'!$A$31:$C$43, 2, FALSE) )^2 + ( VLOOKUP($A11, 'Input File'!$A$31:$C$43, 3, FALSE) - VLOOKUP(J$4, 'Input File'!$A$31:$C$43, 3, FALSE) )^2 )</f>
        <v>687.22547195225525</v>
      </c>
      <c r="K11" s="26">
        <f>SQRT( ( VLOOKUP($A11, 'Input File'!$A$31:$C$43, 2, FALSE) - VLOOKUP(K$4, 'Input File'!$A$31:$C$43, 2, FALSE) )^2 + ( VLOOKUP($A11, 'Input File'!$A$31:$C$43, 3, FALSE) - VLOOKUP(K$4, 'Input File'!$A$31:$C$43, 3, FALSE) )^2 )</f>
        <v>537.82329830530773</v>
      </c>
      <c r="L11" s="26">
        <f>SQRT( ( VLOOKUP($A11, 'Input File'!$A$31:$C$43, 2, FALSE) - VLOOKUP(L$4, 'Input File'!$A$31:$C$43, 2, FALSE) )^2 + ( VLOOKUP($A11, 'Input File'!$A$31:$C$43, 3, FALSE) - VLOOKUP(L$4, 'Input File'!$A$31:$C$43, 3, FALSE) )^2 )</f>
        <v>623.97017629050197</v>
      </c>
      <c r="M11" s="26">
        <f>SQRT( ( VLOOKUP($A11, 'Input File'!$A$31:$C$43, 2, FALSE) - VLOOKUP(M$4, 'Input File'!$A$31:$C$43, 2, FALSE) )^2 + ( VLOOKUP($A11, 'Input File'!$A$31:$C$43, 3, FALSE) - VLOOKUP(M$4, 'Input File'!$A$31:$C$43, 3, FALSE) )^2 )</f>
        <v>358.07000125673756</v>
      </c>
    </row>
    <row r="12" spans="1:13">
      <c r="A12" s="34">
        <v>7</v>
      </c>
      <c r="B12" s="26">
        <f>SQRT( ( VLOOKUP($A12, 'Input File'!$A$31:$C$43, 2, FALSE) - VLOOKUP(B$4, 'Input File'!$A$31:$C$43, 2, FALSE) )^2 + ( VLOOKUP($A12, 'Input File'!$A$31:$C$43, 3, FALSE) - VLOOKUP(B$4, 'Input File'!$A$31:$C$43, 3, FALSE) )^2 )</f>
        <v>284.58873572226986</v>
      </c>
      <c r="C12" s="26">
        <f>SQRT( ( VLOOKUP($A12, 'Input File'!$A$31:$C$43, 2, FALSE) - VLOOKUP(C$4, 'Input File'!$A$31:$C$43, 2, FALSE) )^2 + ( VLOOKUP($A12, 'Input File'!$A$31:$C$43, 3, FALSE) - VLOOKUP(C$4, 'Input File'!$A$31:$C$43, 3, FALSE) )^2 )</f>
        <v>90.589541338942638</v>
      </c>
      <c r="D12" s="26">
        <f>SQRT( ( VLOOKUP($A12, 'Input File'!$A$31:$C$43, 2, FALSE) - VLOOKUP(D$4, 'Input File'!$A$31:$C$43, 2, FALSE) )^2 + ( VLOOKUP($A12, 'Input File'!$A$31:$C$43, 3, FALSE) - VLOOKUP(D$4, 'Input File'!$A$31:$C$43, 3, FALSE) )^2 )</f>
        <v>831.11429328342081</v>
      </c>
      <c r="E12" s="26">
        <f>SQRT( ( VLOOKUP($A12, 'Input File'!$A$31:$C$43, 2, FALSE) - VLOOKUP(E$4, 'Input File'!$A$31:$C$43, 2, FALSE) )^2 + ( VLOOKUP($A12, 'Input File'!$A$31:$C$43, 3, FALSE) - VLOOKUP(E$4, 'Input File'!$A$31:$C$43, 3, FALSE) )^2 )</f>
        <v>372.46617698792465</v>
      </c>
      <c r="F12" s="26">
        <f>SQRT( ( VLOOKUP($A12, 'Input File'!$A$31:$C$43, 2, FALSE) - VLOOKUP(F$4, 'Input File'!$A$31:$C$43, 2, FALSE) )^2 + ( VLOOKUP($A12, 'Input File'!$A$31:$C$43, 3, FALSE) - VLOOKUP(F$4, 'Input File'!$A$31:$C$43, 3, FALSE) )^2 )</f>
        <v>261.52064641247733</v>
      </c>
      <c r="G12" s="26">
        <f>SQRT( ( VLOOKUP($A12, 'Input File'!$A$31:$C$43, 2, FALSE) - VLOOKUP(G$4, 'Input File'!$A$31:$C$43, 2, FALSE) )^2 + ( VLOOKUP($A12, 'Input File'!$A$31:$C$43, 3, FALSE) - VLOOKUP(G$4, 'Input File'!$A$31:$C$43, 3, FALSE) )^2 )</f>
        <v>1001.8826594966099</v>
      </c>
      <c r="H12" s="26">
        <f>SQRT( ( VLOOKUP($A12, 'Input File'!$A$31:$C$43, 2, FALSE) - VLOOKUP(H$4, 'Input File'!$A$31:$C$43, 2, FALSE) )^2 + ( VLOOKUP($A12, 'Input File'!$A$31:$C$43, 3, FALSE) - VLOOKUP(H$4, 'Input File'!$A$31:$C$43, 3, FALSE) )^2 )</f>
        <v>406.58020672433133</v>
      </c>
      <c r="I12" s="26">
        <f>SQRT( ( VLOOKUP($A12, 'Input File'!$A$31:$C$43, 2, FALSE) - VLOOKUP(I$4, 'Input File'!$A$31:$C$43, 2, FALSE) )^2 + ( VLOOKUP($A12, 'Input File'!$A$31:$C$43, 3, FALSE) - VLOOKUP(I$4, 'Input File'!$A$31:$C$43, 3, FALSE) )^2 )</f>
        <v>0</v>
      </c>
      <c r="J12" s="26">
        <f>SQRT( ( VLOOKUP($A12, 'Input File'!$A$31:$C$43, 2, FALSE) - VLOOKUP(J$4, 'Input File'!$A$31:$C$43, 2, FALSE) )^2 + ( VLOOKUP($A12, 'Input File'!$A$31:$C$43, 3, FALSE) - VLOOKUP(J$4, 'Input File'!$A$31:$C$43, 3, FALSE) )^2 )</f>
        <v>675.75615439298815</v>
      </c>
      <c r="K12" s="26">
        <f>SQRT( ( VLOOKUP($A12, 'Input File'!$A$31:$C$43, 2, FALSE) - VLOOKUP(K$4, 'Input File'!$A$31:$C$43, 2, FALSE) )^2 + ( VLOOKUP($A12, 'Input File'!$A$31:$C$43, 3, FALSE) - VLOOKUP(K$4, 'Input File'!$A$31:$C$43, 3, FALSE) )^2 )</f>
        <v>278.65602900350103</v>
      </c>
      <c r="L12" s="26">
        <f>SQRT( ( VLOOKUP($A12, 'Input File'!$A$31:$C$43, 2, FALSE) - VLOOKUP(L$4, 'Input File'!$A$31:$C$43, 2, FALSE) )^2 + ( VLOOKUP($A12, 'Input File'!$A$31:$C$43, 3, FALSE) - VLOOKUP(L$4, 'Input File'!$A$31:$C$43, 3, FALSE) )^2 )</f>
        <v>659.98831701780909</v>
      </c>
      <c r="M12" s="26">
        <f>SQRT( ( VLOOKUP($A12, 'Input File'!$A$31:$C$43, 2, FALSE) - VLOOKUP(M$4, 'Input File'!$A$31:$C$43, 2, FALSE) )^2 + ( VLOOKUP($A12, 'Input File'!$A$31:$C$43, 3, FALSE) - VLOOKUP(M$4, 'Input File'!$A$31:$C$43, 3, FALSE) )^2 )</f>
        <v>270.48085865731804</v>
      </c>
    </row>
    <row r="13" spans="1:13">
      <c r="A13" s="34">
        <v>8</v>
      </c>
      <c r="B13" s="26">
        <f>SQRT( ( VLOOKUP($A13, 'Input File'!$A$31:$C$43, 2, FALSE) - VLOOKUP(B$4, 'Input File'!$A$31:$C$43, 2, FALSE) )^2 + ( VLOOKUP($A13, 'Input File'!$A$31:$C$43, 3, FALSE) - VLOOKUP(B$4, 'Input File'!$A$31:$C$43, 3, FALSE) )^2 )</f>
        <v>563.84480426798291</v>
      </c>
      <c r="C13" s="26">
        <f>SQRT( ( VLOOKUP($A13, 'Input File'!$A$31:$C$43, 2, FALSE) - VLOOKUP(C$4, 'Input File'!$A$31:$C$43, 2, FALSE) )^2 + ( VLOOKUP($A13, 'Input File'!$A$31:$C$43, 3, FALSE) - VLOOKUP(C$4, 'Input File'!$A$31:$C$43, 3, FALSE) )^2 )</f>
        <v>613.85117740377427</v>
      </c>
      <c r="D13" s="26">
        <f>SQRT( ( VLOOKUP($A13, 'Input File'!$A$31:$C$43, 2, FALSE) - VLOOKUP(D$4, 'Input File'!$A$31:$C$43, 2, FALSE) )^2 + ( VLOOKUP($A13, 'Input File'!$A$31:$C$43, 3, FALSE) - VLOOKUP(D$4, 'Input File'!$A$31:$C$43, 3, FALSE) )^2 )</f>
        <v>192.76986304918103</v>
      </c>
      <c r="E13" s="26">
        <f>SQRT( ( VLOOKUP($A13, 'Input File'!$A$31:$C$43, 2, FALSE) - VLOOKUP(E$4, 'Input File'!$A$31:$C$43, 2, FALSE) )^2 + ( VLOOKUP($A13, 'Input File'!$A$31:$C$43, 3, FALSE) - VLOOKUP(E$4, 'Input File'!$A$31:$C$43, 3, FALSE) )^2 )</f>
        <v>403.04272031634559</v>
      </c>
      <c r="F13" s="26">
        <f>SQRT( ( VLOOKUP($A13, 'Input File'!$A$31:$C$43, 2, FALSE) - VLOOKUP(F$4, 'Input File'!$A$31:$C$43, 2, FALSE) )^2 + ( VLOOKUP($A13, 'Input File'!$A$31:$C$43, 3, FALSE) - VLOOKUP(F$4, 'Input File'!$A$31:$C$43, 3, FALSE) )^2 )</f>
        <v>444.50437849362072</v>
      </c>
      <c r="G13" s="26">
        <f>SQRT( ( VLOOKUP($A13, 'Input File'!$A$31:$C$43, 2, FALSE) - VLOOKUP(G$4, 'Input File'!$A$31:$C$43, 2, FALSE) )^2 + ( VLOOKUP($A13, 'Input File'!$A$31:$C$43, 3, FALSE) - VLOOKUP(G$4, 'Input File'!$A$31:$C$43, 3, FALSE) )^2 )</f>
        <v>422.83401944498269</v>
      </c>
      <c r="H13" s="26">
        <f>SQRT( ( VLOOKUP($A13, 'Input File'!$A$31:$C$43, 2, FALSE) - VLOOKUP(H$4, 'Input File'!$A$31:$C$43, 2, FALSE) )^2 + ( VLOOKUP($A13, 'Input File'!$A$31:$C$43, 3, FALSE) - VLOOKUP(H$4, 'Input File'!$A$31:$C$43, 3, FALSE) )^2 )</f>
        <v>687.22547195225525</v>
      </c>
      <c r="I13" s="26">
        <f>SQRT( ( VLOOKUP($A13, 'Input File'!$A$31:$C$43, 2, FALSE) - VLOOKUP(I$4, 'Input File'!$A$31:$C$43, 2, FALSE) )^2 + ( VLOOKUP($A13, 'Input File'!$A$31:$C$43, 3, FALSE) - VLOOKUP(I$4, 'Input File'!$A$31:$C$43, 3, FALSE) )^2 )</f>
        <v>675.75615439298815</v>
      </c>
      <c r="J13" s="26">
        <f>SQRT( ( VLOOKUP($A13, 'Input File'!$A$31:$C$43, 2, FALSE) - VLOOKUP(J$4, 'Input File'!$A$31:$C$43, 2, FALSE) )^2 + ( VLOOKUP($A13, 'Input File'!$A$31:$C$43, 3, FALSE) - VLOOKUP(J$4, 'Input File'!$A$31:$C$43, 3, FALSE) )^2 )</f>
        <v>0</v>
      </c>
      <c r="K13" s="26">
        <f>SQRT( ( VLOOKUP($A13, 'Input File'!$A$31:$C$43, 2, FALSE) - VLOOKUP(K$4, 'Input File'!$A$31:$C$43, 2, FALSE) )^2 + ( VLOOKUP($A13, 'Input File'!$A$31:$C$43, 3, FALSE) - VLOOKUP(K$4, 'Input File'!$A$31:$C$43, 3, FALSE) )^2 )</f>
        <v>447.80867934867001</v>
      </c>
      <c r="L13" s="26">
        <f>SQRT( ( VLOOKUP($A13, 'Input File'!$A$31:$C$43, 2, FALSE) - VLOOKUP(L$4, 'Input File'!$A$31:$C$43, 2, FALSE) )^2 + ( VLOOKUP($A13, 'Input File'!$A$31:$C$43, 3, FALSE) - VLOOKUP(L$4, 'Input File'!$A$31:$C$43, 3, FALSE) )^2 )</f>
        <v>87.729789695405032</v>
      </c>
      <c r="M13" s="26">
        <f>SQRT( ( VLOOKUP($A13, 'Input File'!$A$31:$C$43, 2, FALSE) - VLOOKUP(M$4, 'Input File'!$A$31:$C$43, 2, FALSE) )^2 + ( VLOOKUP($A13, 'Input File'!$A$31:$C$43, 3, FALSE) - VLOOKUP(M$4, 'Input File'!$A$31:$C$43, 3, FALSE) )^2 )</f>
        <v>418.97556933549237</v>
      </c>
    </row>
    <row r="14" spans="1:13">
      <c r="A14" s="34">
        <v>9</v>
      </c>
      <c r="B14" s="26">
        <f>SQRT( ( VLOOKUP($A14, 'Input File'!$A$31:$C$43, 2, FALSE) - VLOOKUP(B$4, 'Input File'!$A$31:$C$43, 2, FALSE) )^2 + ( VLOOKUP($A14, 'Input File'!$A$31:$C$43, 3, FALSE) - VLOOKUP(B$4, 'Input File'!$A$31:$C$43, 3, FALSE) )^2 )</f>
        <v>372.35459578203137</v>
      </c>
      <c r="C14" s="26">
        <f>SQRT( ( VLOOKUP($A14, 'Input File'!$A$31:$C$43, 2, FALSE) - VLOOKUP(C$4, 'Input File'!$A$31:$C$43, 2, FALSE) )^2 + ( VLOOKUP($A14, 'Input File'!$A$31:$C$43, 3, FALSE) - VLOOKUP(C$4, 'Input File'!$A$31:$C$43, 3, FALSE) )^2 )</f>
        <v>264.4499621856657</v>
      </c>
      <c r="D14" s="26">
        <f>SQRT( ( VLOOKUP($A14, 'Input File'!$A$31:$C$43, 2, FALSE) - VLOOKUP(D$4, 'Input File'!$A$31:$C$43, 2, FALSE) )^2 + ( VLOOKUP($A14, 'Input File'!$A$31:$C$43, 3, FALSE) - VLOOKUP(D$4, 'Input File'!$A$31:$C$43, 3, FALSE) )^2 )</f>
        <v>628.68380430865238</v>
      </c>
      <c r="E14" s="26">
        <f>SQRT( ( VLOOKUP($A14, 'Input File'!$A$31:$C$43, 2, FALSE) - VLOOKUP(E$4, 'Input File'!$A$31:$C$43, 2, FALSE) )^2 + ( VLOOKUP($A14, 'Input File'!$A$31:$C$43, 3, FALSE) - VLOOKUP(E$4, 'Input File'!$A$31:$C$43, 3, FALSE) )^2 )</f>
        <v>95.398881020691235</v>
      </c>
      <c r="F14" s="26">
        <f>SQRT( ( VLOOKUP($A14, 'Input File'!$A$31:$C$43, 2, FALSE) - VLOOKUP(F$4, 'Input File'!$A$31:$C$43, 2, FALSE) )^2 + ( VLOOKUP($A14, 'Input File'!$A$31:$C$43, 3, FALSE) - VLOOKUP(F$4, 'Input File'!$A$31:$C$43, 3, FALSE) )^2 )</f>
        <v>31.000467738406826</v>
      </c>
      <c r="G14" s="26">
        <f>SQRT( ( VLOOKUP($A14, 'Input File'!$A$31:$C$43, 2, FALSE) - VLOOKUP(G$4, 'Input File'!$A$31:$C$43, 2, FALSE) )^2 + ( VLOOKUP($A14, 'Input File'!$A$31:$C$43, 3, FALSE) - VLOOKUP(G$4, 'Input File'!$A$31:$C$43, 3, FALSE) )^2 )</f>
        <v>834.57086008319266</v>
      </c>
      <c r="H14" s="26">
        <f>SQRT( ( VLOOKUP($A14, 'Input File'!$A$31:$C$43, 2, FALSE) - VLOOKUP(H$4, 'Input File'!$A$31:$C$43, 2, FALSE) )^2 + ( VLOOKUP($A14, 'Input File'!$A$31:$C$43, 3, FALSE) - VLOOKUP(H$4, 'Input File'!$A$31:$C$43, 3, FALSE) )^2 )</f>
        <v>537.82329830530773</v>
      </c>
      <c r="I14" s="26">
        <f>SQRT( ( VLOOKUP($A14, 'Input File'!$A$31:$C$43, 2, FALSE) - VLOOKUP(I$4, 'Input File'!$A$31:$C$43, 2, FALSE) )^2 + ( VLOOKUP($A14, 'Input File'!$A$31:$C$43, 3, FALSE) - VLOOKUP(I$4, 'Input File'!$A$31:$C$43, 3, FALSE) )^2 )</f>
        <v>278.65602900350103</v>
      </c>
      <c r="J14" s="26">
        <f>SQRT( ( VLOOKUP($A14, 'Input File'!$A$31:$C$43, 2, FALSE) - VLOOKUP(J$4, 'Input File'!$A$31:$C$43, 2, FALSE) )^2 + ( VLOOKUP($A14, 'Input File'!$A$31:$C$43, 3, FALSE) - VLOOKUP(J$4, 'Input File'!$A$31:$C$43, 3, FALSE) )^2 )</f>
        <v>447.80867934867001</v>
      </c>
      <c r="K14" s="26">
        <f>SQRT( ( VLOOKUP($A14, 'Input File'!$A$31:$C$43, 2, FALSE) - VLOOKUP(K$4, 'Input File'!$A$31:$C$43, 2, FALSE) )^2 + ( VLOOKUP($A14, 'Input File'!$A$31:$C$43, 3, FALSE) - VLOOKUP(K$4, 'Input File'!$A$31:$C$43, 3, FALSE) )^2 )</f>
        <v>0</v>
      </c>
      <c r="L14" s="26">
        <f>SQRT( ( VLOOKUP($A14, 'Input File'!$A$31:$C$43, 2, FALSE) - VLOOKUP(L$4, 'Input File'!$A$31:$C$43, 2, FALSE) )^2 + ( VLOOKUP($A14, 'Input File'!$A$31:$C$43, 3, FALSE) - VLOOKUP(L$4, 'Input File'!$A$31:$C$43, 3, FALSE) )^2 )</f>
        <v>460.38356367272712</v>
      </c>
      <c r="M14" s="26">
        <f>SQRT( ( VLOOKUP($A14, 'Input File'!$A$31:$C$43, 2, FALSE) - VLOOKUP(M$4, 'Input File'!$A$31:$C$43, 2, FALSE) )^2 + ( VLOOKUP($A14, 'Input File'!$A$31:$C$43, 3, FALSE) - VLOOKUP(M$4, 'Input File'!$A$31:$C$43, 3, FALSE) )^2 )</f>
        <v>196.37893267863541</v>
      </c>
    </row>
    <row r="15" spans="1:13">
      <c r="A15" s="34">
        <v>10</v>
      </c>
      <c r="B15" s="26">
        <f>SQRT( ( VLOOKUP($A15, 'Input File'!$A$31:$C$43, 2, FALSE) - VLOOKUP(B$4, 'Input File'!$A$31:$C$43, 2, FALSE) )^2 + ( VLOOKUP($A15, 'Input File'!$A$31:$C$43, 3, FALSE) - VLOOKUP(B$4, 'Input File'!$A$31:$C$43, 3, FALSE) )^2 )</f>
        <v>513.82580676723512</v>
      </c>
      <c r="C15" s="26">
        <f>SQRT( ( VLOOKUP($A15, 'Input File'!$A$31:$C$43, 2, FALSE) - VLOOKUP(C$4, 'Input File'!$A$31:$C$43, 2, FALSE) )^2 + ( VLOOKUP($A15, 'Input File'!$A$31:$C$43, 3, FALSE) - VLOOKUP(C$4, 'Input File'!$A$31:$C$43, 3, FALSE) )^2 )</f>
        <v>589.75238736269648</v>
      </c>
      <c r="D15" s="26">
        <f>SQRT( ( VLOOKUP($A15, 'Input File'!$A$31:$C$43, 2, FALSE) - VLOOKUP(D$4, 'Input File'!$A$31:$C$43, 2, FALSE) )^2 + ( VLOOKUP($A15, 'Input File'!$A$31:$C$43, 3, FALSE) - VLOOKUP(D$4, 'Input File'!$A$31:$C$43, 3, FALSE) )^2 )</f>
        <v>171.97992121175076</v>
      </c>
      <c r="E15" s="26">
        <f>SQRT( ( VLOOKUP($A15, 'Input File'!$A$31:$C$43, 2, FALSE) - VLOOKUP(E$4, 'Input File'!$A$31:$C$43, 2, FALSE) )^2 + ( VLOOKUP($A15, 'Input File'!$A$31:$C$43, 3, FALSE) - VLOOKUP(E$4, 'Input File'!$A$31:$C$43, 3, FALSE) )^2 )</f>
        <v>432.85558423104578</v>
      </c>
      <c r="F15" s="26">
        <f>SQRT( ( VLOOKUP($A15, 'Input File'!$A$31:$C$43, 2, FALSE) - VLOOKUP(F$4, 'Input File'!$A$31:$C$43, 2, FALSE) )^2 + ( VLOOKUP($A15, 'Input File'!$A$31:$C$43, 3, FALSE) - VLOOKUP(F$4, 'Input File'!$A$31:$C$43, 3, FALSE) )^2 )</f>
        <v>451.20856696210905</v>
      </c>
      <c r="G15" s="26">
        <f>SQRT( ( VLOOKUP($A15, 'Input File'!$A$31:$C$43, 2, FALSE) - VLOOKUP(G$4, 'Input File'!$A$31:$C$43, 2, FALSE) )^2 + ( VLOOKUP($A15, 'Input File'!$A$31:$C$43, 3, FALSE) - VLOOKUP(G$4, 'Input File'!$A$31:$C$43, 3, FALSE) )^2 )</f>
        <v>378.22440428930548</v>
      </c>
      <c r="H15" s="26">
        <f>SQRT( ( VLOOKUP($A15, 'Input File'!$A$31:$C$43, 2, FALSE) - VLOOKUP(H$4, 'Input File'!$A$31:$C$43, 2, FALSE) )^2 + ( VLOOKUP($A15, 'Input File'!$A$31:$C$43, 3, FALSE) - VLOOKUP(H$4, 'Input File'!$A$31:$C$43, 3, FALSE) )^2 )</f>
        <v>623.97017629050197</v>
      </c>
      <c r="I15" s="26">
        <f>SQRT( ( VLOOKUP($A15, 'Input File'!$A$31:$C$43, 2, FALSE) - VLOOKUP(I$4, 'Input File'!$A$31:$C$43, 2, FALSE) )^2 + ( VLOOKUP($A15, 'Input File'!$A$31:$C$43, 3, FALSE) - VLOOKUP(I$4, 'Input File'!$A$31:$C$43, 3, FALSE) )^2 )</f>
        <v>659.98831701780909</v>
      </c>
      <c r="J15" s="26">
        <f>SQRT( ( VLOOKUP($A15, 'Input File'!$A$31:$C$43, 2, FALSE) - VLOOKUP(J$4, 'Input File'!$A$31:$C$43, 2, FALSE) )^2 + ( VLOOKUP($A15, 'Input File'!$A$31:$C$43, 3, FALSE) - VLOOKUP(J$4, 'Input File'!$A$31:$C$43, 3, FALSE) )^2 )</f>
        <v>87.729789695405032</v>
      </c>
      <c r="K15" s="26">
        <f>SQRT( ( VLOOKUP($A15, 'Input File'!$A$31:$C$43, 2, FALSE) - VLOOKUP(K$4, 'Input File'!$A$31:$C$43, 2, FALSE) )^2 + ( VLOOKUP($A15, 'Input File'!$A$31:$C$43, 3, FALSE) - VLOOKUP(K$4, 'Input File'!$A$31:$C$43, 3, FALSE) )^2 )</f>
        <v>460.38356367272712</v>
      </c>
      <c r="L15" s="26">
        <f>SQRT( ( VLOOKUP($A15, 'Input File'!$A$31:$C$43, 2, FALSE) - VLOOKUP(L$4, 'Input File'!$A$31:$C$43, 2, FALSE) )^2 + ( VLOOKUP($A15, 'Input File'!$A$31:$C$43, 3, FALSE) - VLOOKUP(L$4, 'Input File'!$A$31:$C$43, 3, FALSE) )^2 )</f>
        <v>0</v>
      </c>
      <c r="M15" s="26">
        <f>SQRT( ( VLOOKUP($A15, 'Input File'!$A$31:$C$43, 2, FALSE) - VLOOKUP(M$4, 'Input File'!$A$31:$C$43, 2, FALSE) )^2 + ( VLOOKUP($A15, 'Input File'!$A$31:$C$43, 3, FALSE) - VLOOKUP(M$4, 'Input File'!$A$31:$C$43, 3, FALSE) )^2 )</f>
        <v>392.7833460064212</v>
      </c>
    </row>
    <row r="16" spans="1:13">
      <c r="A16" s="34">
        <v>11</v>
      </c>
      <c r="B16" s="26">
        <f>SQRT( ( VLOOKUP($A16, 'Input File'!$A$31:$C$43, 2, FALSE) - VLOOKUP(B$4, 'Input File'!$A$31:$C$43, 2, FALSE) )^2 + ( VLOOKUP($A16, 'Input File'!$A$31:$C$43, 3, FALSE) - VLOOKUP(B$4, 'Input File'!$A$31:$C$43, 3, FALSE) )^2 )</f>
        <v>194.31500250881297</v>
      </c>
      <c r="C16" s="26">
        <f>SQRT( ( VLOOKUP($A16, 'Input File'!$A$31:$C$43, 2, FALSE) - VLOOKUP(C$4, 'Input File'!$A$31:$C$43, 2, FALSE) )^2 + ( VLOOKUP($A16, 'Input File'!$A$31:$C$43, 3, FALSE) - VLOOKUP(C$4, 'Input File'!$A$31:$C$43, 3, FALSE) )^2 )</f>
        <v>197.01972312436138</v>
      </c>
      <c r="D16" s="26">
        <f>SQRT( ( VLOOKUP($A16, 'Input File'!$A$31:$C$43, 2, FALSE) - VLOOKUP(D$4, 'Input File'!$A$31:$C$43, 2, FALSE) )^2 + ( VLOOKUP($A16, 'Input File'!$A$31:$C$43, 3, FALSE) - VLOOKUP(D$4, 'Input File'!$A$31:$C$43, 3, FALSE) )^2 )</f>
        <v>562.50648796258326</v>
      </c>
      <c r="E16" s="26">
        <f>SQRT( ( VLOOKUP($A16, 'Input File'!$A$31:$C$43, 2, FALSE) - VLOOKUP(E$4, 'Input File'!$A$31:$C$43, 2, FALSE) )^2 + ( VLOOKUP($A16, 'Input File'!$A$31:$C$43, 3, FALSE) - VLOOKUP(E$4, 'Input File'!$A$31:$C$43, 3, FALSE) )^2 )</f>
        <v>263.27162114439909</v>
      </c>
      <c r="F16" s="26">
        <f>SQRT( ( VLOOKUP($A16, 'Input File'!$A$31:$C$43, 2, FALSE) - VLOOKUP(F$4, 'Input File'!$A$31:$C$43, 2, FALSE) )^2 + ( VLOOKUP($A16, 'Input File'!$A$31:$C$43, 3, FALSE) - VLOOKUP(F$4, 'Input File'!$A$31:$C$43, 3, FALSE) )^2 )</f>
        <v>166.33214301511302</v>
      </c>
      <c r="G16" s="26">
        <f>SQRT( ( VLOOKUP($A16, 'Input File'!$A$31:$C$43, 2, FALSE) - VLOOKUP(G$4, 'Input File'!$A$31:$C$43, 2, FALSE) )^2 + ( VLOOKUP($A16, 'Input File'!$A$31:$C$43, 3, FALSE) - VLOOKUP(G$4, 'Input File'!$A$31:$C$43, 3, FALSE) )^2 )</f>
        <v>732.56679238141828</v>
      </c>
      <c r="H16" s="26">
        <f>SQRT( ( VLOOKUP($A16, 'Input File'!$A$31:$C$43, 2, FALSE) - VLOOKUP(H$4, 'Input File'!$A$31:$C$43, 2, FALSE) )^2 + ( VLOOKUP($A16, 'Input File'!$A$31:$C$43, 3, FALSE) - VLOOKUP(H$4, 'Input File'!$A$31:$C$43, 3, FALSE) )^2 )</f>
        <v>358.07000125673756</v>
      </c>
      <c r="I16" s="26">
        <f>SQRT( ( VLOOKUP($A16, 'Input File'!$A$31:$C$43, 2, FALSE) - VLOOKUP(I$4, 'Input File'!$A$31:$C$43, 2, FALSE) )^2 + ( VLOOKUP($A16, 'Input File'!$A$31:$C$43, 3, FALSE) - VLOOKUP(I$4, 'Input File'!$A$31:$C$43, 3, FALSE) )^2 )</f>
        <v>270.48085865731804</v>
      </c>
      <c r="J16" s="26">
        <f>SQRT( ( VLOOKUP($A16, 'Input File'!$A$31:$C$43, 2, FALSE) - VLOOKUP(J$4, 'Input File'!$A$31:$C$43, 2, FALSE) )^2 + ( VLOOKUP($A16, 'Input File'!$A$31:$C$43, 3, FALSE) - VLOOKUP(J$4, 'Input File'!$A$31:$C$43, 3, FALSE) )^2 )</f>
        <v>418.97556933549237</v>
      </c>
      <c r="K16" s="26">
        <f>SQRT( ( VLOOKUP($A16, 'Input File'!$A$31:$C$43, 2, FALSE) - VLOOKUP(K$4, 'Input File'!$A$31:$C$43, 2, FALSE) )^2 + ( VLOOKUP($A16, 'Input File'!$A$31:$C$43, 3, FALSE) - VLOOKUP(K$4, 'Input File'!$A$31:$C$43, 3, FALSE) )^2 )</f>
        <v>196.37893267863541</v>
      </c>
      <c r="L16" s="26">
        <f>SQRT( ( VLOOKUP($A16, 'Input File'!$A$31:$C$43, 2, FALSE) - VLOOKUP(L$4, 'Input File'!$A$31:$C$43, 2, FALSE) )^2 + ( VLOOKUP($A16, 'Input File'!$A$31:$C$43, 3, FALSE) - VLOOKUP(L$4, 'Input File'!$A$31:$C$43, 3, FALSE) )^2 )</f>
        <v>392.7833460064212</v>
      </c>
      <c r="M16" s="26">
        <f>SQRT( ( VLOOKUP($A16, 'Input File'!$A$31:$C$43, 2, FALSE) - VLOOKUP(M$4, 'Input File'!$A$31:$C$43, 2, FALSE) )^2 + ( VLOOKUP($A16, 'Input File'!$A$31:$C$43, 3, FALSE) - VLOOKUP(M$4, 'Input File'!$A$31:$C$43, 3, FALSE) )^2 )</f>
        <v>0</v>
      </c>
    </row>
    <row r="17" spans="1:13">
      <c r="A17" s="34"/>
      <c r="B17" s="26"/>
      <c r="C17" s="26"/>
      <c r="D17" s="26"/>
      <c r="E17" s="26"/>
      <c r="F17" s="26"/>
      <c r="G17" s="26"/>
      <c r="H17" s="26"/>
      <c r="I17" s="26"/>
      <c r="J17" s="26"/>
      <c r="K17" s="26"/>
      <c r="L17" s="26"/>
      <c r="M17" s="26"/>
    </row>
    <row r="19" spans="1:13" ht="18.75">
      <c r="A19" s="58" t="s">
        <v>78</v>
      </c>
      <c r="B19" s="58"/>
      <c r="C19" s="58"/>
      <c r="D19" s="58"/>
      <c r="E19" s="58"/>
      <c r="F19" s="58"/>
      <c r="G19" s="58"/>
      <c r="H19" s="58"/>
      <c r="I19" s="58"/>
      <c r="J19" s="58"/>
      <c r="K19" s="58"/>
      <c r="L19" s="58"/>
      <c r="M19" s="58"/>
    </row>
    <row r="20" spans="1:13">
      <c r="B20" s="34">
        <v>0</v>
      </c>
      <c r="C20" s="34">
        <v>1</v>
      </c>
      <c r="D20" s="34">
        <v>2</v>
      </c>
      <c r="E20" s="34">
        <v>3</v>
      </c>
      <c r="F20" s="34">
        <v>4</v>
      </c>
      <c r="G20" s="34">
        <v>5</v>
      </c>
      <c r="H20" s="34">
        <v>6</v>
      </c>
      <c r="I20" s="34">
        <v>7</v>
      </c>
      <c r="J20" s="34">
        <v>8</v>
      </c>
      <c r="K20" s="34">
        <v>9</v>
      </c>
      <c r="L20" s="34">
        <v>10</v>
      </c>
      <c r="M20" s="34">
        <v>11</v>
      </c>
    </row>
    <row r="21" spans="1:13">
      <c r="A21" s="34">
        <v>0</v>
      </c>
      <c r="B21" s="26">
        <f>B5 / 'Input File'!$A$16</f>
        <v>0</v>
      </c>
      <c r="C21" s="26">
        <f>C5 / 'Input File'!$A$16</f>
        <v>3.8678723304450893</v>
      </c>
      <c r="D21" s="26">
        <f>D5 / 'Input File'!$A$16</f>
        <v>13.141745446132592</v>
      </c>
      <c r="E21" s="26">
        <f>E5 / 'Input File'!$A$16</f>
        <v>8.8986877581493786</v>
      </c>
      <c r="F21" s="26">
        <f>F5 / 'Input File'!$A$16</f>
        <v>6.7215665033467094</v>
      </c>
      <c r="G21" s="26">
        <f>G5 / 'Input File'!$A$16</f>
        <v>15.567400374072058</v>
      </c>
      <c r="H21" s="26">
        <f>H5 / 'Input File'!$A$16</f>
        <v>3.2662128453750094</v>
      </c>
      <c r="I21" s="26">
        <f>I5 / 'Input File'!$A$16</f>
        <v>5.6021404669738164</v>
      </c>
      <c r="J21" s="26">
        <f>J5 / 'Input File'!$A$16</f>
        <v>11.099307170629585</v>
      </c>
      <c r="K21" s="26">
        <f>K5 / 'Input File'!$A$16</f>
        <v>7.329814877599043</v>
      </c>
      <c r="L21" s="26">
        <f>L5 / 'Input File'!$A$16</f>
        <v>10.114681235575494</v>
      </c>
      <c r="M21" s="26">
        <f>M5 / 'Input File'!$A$16</f>
        <v>3.8250984745829326</v>
      </c>
    </row>
    <row r="22" spans="1:13">
      <c r="A22" s="34">
        <v>1</v>
      </c>
      <c r="B22" s="26">
        <f>B6 / 'Input File'!$A$16</f>
        <v>3.8678723304450893</v>
      </c>
      <c r="C22" s="26">
        <f>C6 / 'Input File'!$A$16</f>
        <v>0</v>
      </c>
      <c r="D22" s="26">
        <f>D6 / 'Input File'!$A$16</f>
        <v>14.940465468276644</v>
      </c>
      <c r="E22" s="26">
        <f>E6 / 'Input File'!$A$16</f>
        <v>7.073793520955328</v>
      </c>
      <c r="F22" s="26">
        <f>F6 / 'Input File'!$A$16</f>
        <v>4.7173114535511322</v>
      </c>
      <c r="G22" s="26">
        <f>G6 / 'Input File'!$A$16</f>
        <v>18.124413562339999</v>
      </c>
      <c r="H22" s="26">
        <f>H6 / 'Input File'!$A$16</f>
        <v>6.5237567671974661</v>
      </c>
      <c r="I22" s="26">
        <f>I6 / 'Input File'!$A$16</f>
        <v>1.7832586877744614</v>
      </c>
      <c r="J22" s="26">
        <f>J6 / 'Input File'!$A$16</f>
        <v>12.083684594562486</v>
      </c>
      <c r="K22" s="26">
        <f>K6 / 'Input File'!$A$16</f>
        <v>5.2057079170406633</v>
      </c>
      <c r="L22" s="26">
        <f>L6 / 'Input File'!$A$16</f>
        <v>11.609298963832609</v>
      </c>
      <c r="M22" s="26">
        <f>M6 / 'Input File'!$A$16</f>
        <v>3.8783410063850665</v>
      </c>
    </row>
    <row r="23" spans="1:13">
      <c r="A23" s="34">
        <v>2</v>
      </c>
      <c r="B23" s="26">
        <f>B7 / 'Input File'!$A$16</f>
        <v>13.141745446132592</v>
      </c>
      <c r="C23" s="26">
        <f>C7 / 'Input File'!$A$16</f>
        <v>14.940465468276644</v>
      </c>
      <c r="D23" s="26">
        <f>D7 / 'Input File'!$A$16</f>
        <v>0</v>
      </c>
      <c r="E23" s="26">
        <f>E7 / 'Input File'!$A$16</f>
        <v>11.665036131958011</v>
      </c>
      <c r="F23" s="26">
        <f>F7 / 'Input File'!$A$16</f>
        <v>12.228829865059035</v>
      </c>
      <c r="G23" s="26">
        <f>G7 / 'Input File'!$A$16</f>
        <v>4.6134343797547999</v>
      </c>
      <c r="H23" s="26">
        <f>H7 / 'Input File'!$A$16</f>
        <v>14.931717114496644</v>
      </c>
      <c r="I23" s="26">
        <f>I7 / 'Input File'!$A$16</f>
        <v>16.360517584319307</v>
      </c>
      <c r="J23" s="26">
        <f>J7 / 'Input File'!$A$16</f>
        <v>3.7946823434878159</v>
      </c>
      <c r="K23" s="26">
        <f>K7 / 'Input File'!$A$16</f>
        <v>12.375665439146701</v>
      </c>
      <c r="L23" s="26">
        <f>L7 / 'Input File'!$A$16</f>
        <v>3.3854315199163536</v>
      </c>
      <c r="M23" s="26">
        <f>M7 / 'Input File'!$A$16</f>
        <v>11.072962361468175</v>
      </c>
    </row>
    <row r="24" spans="1:13">
      <c r="A24" s="34">
        <v>3</v>
      </c>
      <c r="B24" s="26">
        <f>B8 / 'Input File'!$A$16</f>
        <v>8.8986877581493786</v>
      </c>
      <c r="C24" s="26">
        <f>C8 / 'Input File'!$A$16</f>
        <v>7.073793520955328</v>
      </c>
      <c r="D24" s="26">
        <f>D8 / 'Input File'!$A$16</f>
        <v>11.665036131958011</v>
      </c>
      <c r="E24" s="26">
        <f>E8 / 'Input File'!$A$16</f>
        <v>0</v>
      </c>
      <c r="F24" s="26">
        <f>F8 / 'Input File'!$A$16</f>
        <v>2.3690567043887625</v>
      </c>
      <c r="G24" s="26">
        <f>G8 / 'Input File'!$A$16</f>
        <v>15.966023866255375</v>
      </c>
      <c r="H24" s="26">
        <f>H8 / 'Input File'!$A$16</f>
        <v>12.163098510687185</v>
      </c>
      <c r="I24" s="26">
        <f>I8 / 'Input File'!$A$16</f>
        <v>7.3320113580300132</v>
      </c>
      <c r="J24" s="26">
        <f>J8 / 'Input File'!$A$16</f>
        <v>7.9339118172508982</v>
      </c>
      <c r="K24" s="26">
        <f>K8 / 'Input File'!$A$16</f>
        <v>1.8779307287537645</v>
      </c>
      <c r="L24" s="26">
        <f>L8 / 'Input File'!$A$16</f>
        <v>8.5207792171465702</v>
      </c>
      <c r="M24" s="26">
        <f>M8 / 'Input File'!$A$16</f>
        <v>5.1825122272519506</v>
      </c>
    </row>
    <row r="25" spans="1:13">
      <c r="A25" s="34">
        <v>4</v>
      </c>
      <c r="B25" s="26">
        <f>B9 / 'Input File'!$A$16</f>
        <v>6.7215665033467094</v>
      </c>
      <c r="C25" s="26">
        <f>C9 / 'Input File'!$A$16</f>
        <v>4.7173114535511322</v>
      </c>
      <c r="D25" s="26">
        <f>D9 / 'Input File'!$A$16</f>
        <v>12.228829865059035</v>
      </c>
      <c r="E25" s="26">
        <f>E9 / 'Input File'!$A$16</f>
        <v>2.3690567043887625</v>
      </c>
      <c r="F25" s="26">
        <f>F9 / 'Input File'!$A$16</f>
        <v>0</v>
      </c>
      <c r="G25" s="26">
        <f>G9 / 'Input File'!$A$16</f>
        <v>16.188337770855586</v>
      </c>
      <c r="H25" s="26">
        <f>H9 / 'Input File'!$A$16</f>
        <v>9.9803880240845473</v>
      </c>
      <c r="I25" s="26">
        <f>I9 / 'Input File'!$A$16</f>
        <v>5.1480442207180577</v>
      </c>
      <c r="J25" s="26">
        <f>J9 / 'Input File'!$A$16</f>
        <v>8.7500861908193066</v>
      </c>
      <c r="K25" s="26">
        <f>K9 / 'Input File'!$A$16</f>
        <v>0.61024542792139425</v>
      </c>
      <c r="L25" s="26">
        <f>L9 / 'Input File'!$A$16</f>
        <v>8.8820584047659263</v>
      </c>
      <c r="M25" s="26">
        <f>M9 / 'Input File'!$A$16</f>
        <v>3.2742547837620677</v>
      </c>
    </row>
    <row r="26" spans="1:13">
      <c r="A26" s="34">
        <v>5</v>
      </c>
      <c r="B26" s="26">
        <f>B10 / 'Input File'!$A$16</f>
        <v>15.567400374072058</v>
      </c>
      <c r="C26" s="26">
        <f>C10 / 'Input File'!$A$16</f>
        <v>18.124413562339999</v>
      </c>
      <c r="D26" s="26">
        <f>D10 / 'Input File'!$A$16</f>
        <v>4.6134343797547999</v>
      </c>
      <c r="E26" s="26">
        <f>E10 / 'Input File'!$A$16</f>
        <v>15.966023866255375</v>
      </c>
      <c r="F26" s="26">
        <f>F10 / 'Input File'!$A$16</f>
        <v>16.188337770855586</v>
      </c>
      <c r="G26" s="26">
        <f>G10 / 'Input File'!$A$16</f>
        <v>0</v>
      </c>
      <c r="H26" s="26">
        <f>H10 / 'Input File'!$A$16</f>
        <v>16.541220562210803</v>
      </c>
      <c r="I26" s="26">
        <f>I10 / 'Input File'!$A$16</f>
        <v>19.72209959638996</v>
      </c>
      <c r="J26" s="26">
        <f>J10 / 'Input File'!$A$16</f>
        <v>8.3235043197831242</v>
      </c>
      <c r="K26" s="26">
        <f>K10 / 'Input File'!$A$16</f>
        <v>16.428560237858125</v>
      </c>
      <c r="L26" s="26">
        <f>L10 / 'Input File'!$A$16</f>
        <v>7.445362289159557</v>
      </c>
      <c r="M26" s="26">
        <f>M10 / 'Input File'!$A$16</f>
        <v>14.420606149240518</v>
      </c>
    </row>
    <row r="27" spans="1:13">
      <c r="A27" s="34">
        <v>6</v>
      </c>
      <c r="B27" s="26">
        <f>B11 / 'Input File'!$A$16</f>
        <v>3.2662128453750094</v>
      </c>
      <c r="C27" s="26">
        <f>C11 / 'Input File'!$A$16</f>
        <v>6.5237567671974661</v>
      </c>
      <c r="D27" s="26">
        <f>D11 / 'Input File'!$A$16</f>
        <v>14.931717114496644</v>
      </c>
      <c r="E27" s="26">
        <f>E11 / 'Input File'!$A$16</f>
        <v>12.163098510687185</v>
      </c>
      <c r="F27" s="26">
        <f>F11 / 'Input File'!$A$16</f>
        <v>9.9803880240845473</v>
      </c>
      <c r="G27" s="26">
        <f>G11 / 'Input File'!$A$16</f>
        <v>16.541220562210803</v>
      </c>
      <c r="H27" s="26">
        <f>H11 / 'Input File'!$A$16</f>
        <v>0</v>
      </c>
      <c r="I27" s="26">
        <f>I11 / 'Input File'!$A$16</f>
        <v>8.0035473764632155</v>
      </c>
      <c r="J27" s="26">
        <f>J11 / 'Input File'!$A$16</f>
        <v>13.528060471501089</v>
      </c>
      <c r="K27" s="26">
        <f>K11 / 'Input File'!$A$16</f>
        <v>10.587072801285586</v>
      </c>
      <c r="L27" s="26">
        <f>L11 / 'Input File'!$A$16</f>
        <v>12.282877486033504</v>
      </c>
      <c r="M27" s="26">
        <f>M11 / 'Input File'!$A$16</f>
        <v>7.048622071983023</v>
      </c>
    </row>
    <row r="28" spans="1:13">
      <c r="A28" s="34">
        <v>7</v>
      </c>
      <c r="B28" s="26">
        <f>B12 / 'Input File'!$A$16</f>
        <v>5.6021404669738164</v>
      </c>
      <c r="C28" s="26">
        <f>C12 / 'Input File'!$A$16</f>
        <v>1.7832586877744614</v>
      </c>
      <c r="D28" s="26">
        <f>D12 / 'Input File'!$A$16</f>
        <v>16.360517584319307</v>
      </c>
      <c r="E28" s="26">
        <f>E12 / 'Input File'!$A$16</f>
        <v>7.3320113580300132</v>
      </c>
      <c r="F28" s="26">
        <f>F12 / 'Input File'!$A$16</f>
        <v>5.1480442207180577</v>
      </c>
      <c r="G28" s="26">
        <f>G12 / 'Input File'!$A$16</f>
        <v>19.72209959638996</v>
      </c>
      <c r="H28" s="26">
        <f>H12 / 'Input File'!$A$16</f>
        <v>8.0035473764632155</v>
      </c>
      <c r="I28" s="26">
        <f>I12 / 'Input File'!$A$16</f>
        <v>0</v>
      </c>
      <c r="J28" s="26">
        <f>J12 / 'Input File'!$A$16</f>
        <v>13.30228650379898</v>
      </c>
      <c r="K28" s="26">
        <f>K12 / 'Input File'!$A$16</f>
        <v>5.4853549016437215</v>
      </c>
      <c r="L28" s="26">
        <f>L12 / 'Input File'!$A$16</f>
        <v>12.991896004287581</v>
      </c>
      <c r="M28" s="26">
        <f>M12 / 'Input File'!$A$16</f>
        <v>5.3244263515220087</v>
      </c>
    </row>
    <row r="29" spans="1:13">
      <c r="A29" s="34">
        <v>8</v>
      </c>
      <c r="B29" s="26">
        <f>B13 / 'Input File'!$A$16</f>
        <v>11.099307170629585</v>
      </c>
      <c r="C29" s="26">
        <f>C13 / 'Input File'!$A$16</f>
        <v>12.083684594562486</v>
      </c>
      <c r="D29" s="26">
        <f>D13 / 'Input File'!$A$16</f>
        <v>3.7946823434878159</v>
      </c>
      <c r="E29" s="26">
        <f>E13 / 'Input File'!$A$16</f>
        <v>7.9339118172508982</v>
      </c>
      <c r="F29" s="26">
        <f>F13 / 'Input File'!$A$16</f>
        <v>8.7500861908193066</v>
      </c>
      <c r="G29" s="26">
        <f>G13 / 'Input File'!$A$16</f>
        <v>8.3235043197831242</v>
      </c>
      <c r="H29" s="26">
        <f>H13 / 'Input File'!$A$16</f>
        <v>13.528060471501089</v>
      </c>
      <c r="I29" s="26">
        <f>I13 / 'Input File'!$A$16</f>
        <v>13.30228650379898</v>
      </c>
      <c r="J29" s="26">
        <f>J13 / 'Input File'!$A$16</f>
        <v>0</v>
      </c>
      <c r="K29" s="26">
        <f>K13 / 'Input File'!$A$16</f>
        <v>8.8151314832415366</v>
      </c>
      <c r="L29" s="26">
        <f>L13 / 'Input File'!$A$16</f>
        <v>1.7269643640827763</v>
      </c>
      <c r="M29" s="26">
        <f>M13 / 'Input File'!$A$16</f>
        <v>8.2475505774703226</v>
      </c>
    </row>
    <row r="30" spans="1:13">
      <c r="A30" s="34">
        <v>9</v>
      </c>
      <c r="B30" s="26">
        <f>B14 / 'Input File'!$A$16</f>
        <v>7.329814877599043</v>
      </c>
      <c r="C30" s="26">
        <f>C14 / 'Input File'!$A$16</f>
        <v>5.2057079170406633</v>
      </c>
      <c r="D30" s="26">
        <f>D14 / 'Input File'!$A$16</f>
        <v>12.375665439146701</v>
      </c>
      <c r="E30" s="26">
        <f>E14 / 'Input File'!$A$16</f>
        <v>1.8779307287537645</v>
      </c>
      <c r="F30" s="26">
        <f>F14 / 'Input File'!$A$16</f>
        <v>0.61024542792139425</v>
      </c>
      <c r="G30" s="26">
        <f>G14 / 'Input File'!$A$16</f>
        <v>16.428560237858125</v>
      </c>
      <c r="H30" s="26">
        <f>H14 / 'Input File'!$A$16</f>
        <v>10.587072801285586</v>
      </c>
      <c r="I30" s="26">
        <f>I14 / 'Input File'!$A$16</f>
        <v>5.4853549016437215</v>
      </c>
      <c r="J30" s="26">
        <f>J14 / 'Input File'!$A$16</f>
        <v>8.8151314832415366</v>
      </c>
      <c r="K30" s="26">
        <f>K14 / 'Input File'!$A$16</f>
        <v>0</v>
      </c>
      <c r="L30" s="26">
        <f>L14 / 'Input File'!$A$16</f>
        <v>9.0626685762347865</v>
      </c>
      <c r="M30" s="26">
        <f>M14 / 'Input File'!$A$16</f>
        <v>3.8657270212329808</v>
      </c>
    </row>
    <row r="31" spans="1:13">
      <c r="A31" s="34">
        <v>10</v>
      </c>
      <c r="B31" s="26">
        <f>B15 / 'Input File'!$A$16</f>
        <v>10.114681235575494</v>
      </c>
      <c r="C31" s="26">
        <f>C15 / 'Input File'!$A$16</f>
        <v>11.609298963832609</v>
      </c>
      <c r="D31" s="26">
        <f>D15 / 'Input File'!$A$16</f>
        <v>3.3854315199163536</v>
      </c>
      <c r="E31" s="26">
        <f>E15 / 'Input File'!$A$16</f>
        <v>8.5207792171465702</v>
      </c>
      <c r="F31" s="26">
        <f>F15 / 'Input File'!$A$16</f>
        <v>8.8820584047659263</v>
      </c>
      <c r="G31" s="26">
        <f>G15 / 'Input File'!$A$16</f>
        <v>7.445362289159557</v>
      </c>
      <c r="H31" s="26">
        <f>H15 / 'Input File'!$A$16</f>
        <v>12.282877486033504</v>
      </c>
      <c r="I31" s="26">
        <f>I15 / 'Input File'!$A$16</f>
        <v>12.991896004287581</v>
      </c>
      <c r="J31" s="26">
        <f>J15 / 'Input File'!$A$16</f>
        <v>1.7269643640827763</v>
      </c>
      <c r="K31" s="26">
        <f>K15 / 'Input File'!$A$16</f>
        <v>9.0626685762347865</v>
      </c>
      <c r="L31" s="26">
        <f>L15 / 'Input File'!$A$16</f>
        <v>0</v>
      </c>
      <c r="M31" s="26">
        <f>M15 / 'Input File'!$A$16</f>
        <v>7.7319556300476622</v>
      </c>
    </row>
    <row r="32" spans="1:13">
      <c r="A32" s="34">
        <v>11</v>
      </c>
      <c r="B32" s="26">
        <f>B16 / 'Input File'!$A$16</f>
        <v>3.8250984745829326</v>
      </c>
      <c r="C32" s="26">
        <f>C16 / 'Input File'!$A$16</f>
        <v>3.8783410063850665</v>
      </c>
      <c r="D32" s="26">
        <f>D16 / 'Input File'!$A$16</f>
        <v>11.072962361468175</v>
      </c>
      <c r="E32" s="26">
        <f>E16 / 'Input File'!$A$16</f>
        <v>5.1825122272519506</v>
      </c>
      <c r="F32" s="26">
        <f>F16 / 'Input File'!$A$16</f>
        <v>3.2742547837620677</v>
      </c>
      <c r="G32" s="26">
        <f>G16 / 'Input File'!$A$16</f>
        <v>14.420606149240518</v>
      </c>
      <c r="H32" s="26">
        <f>H16 / 'Input File'!$A$16</f>
        <v>7.048622071983023</v>
      </c>
      <c r="I32" s="26">
        <f>I16 / 'Input File'!$A$16</f>
        <v>5.3244263515220087</v>
      </c>
      <c r="J32" s="26">
        <f>J16 / 'Input File'!$A$16</f>
        <v>8.2475505774703226</v>
      </c>
      <c r="K32" s="26">
        <f>K16 / 'Input File'!$A$16</f>
        <v>3.8657270212329808</v>
      </c>
      <c r="L32" s="26">
        <f>L16 / 'Input File'!$A$16</f>
        <v>7.7319556300476622</v>
      </c>
      <c r="M32" s="26">
        <f>M16 / 'Input File'!$A$16</f>
        <v>0</v>
      </c>
    </row>
  </sheetData>
  <mergeCells count="2">
    <mergeCell ref="A3:M3"/>
    <mergeCell ref="A19:M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File</vt:lpstr>
      <vt:lpstr>Output File</vt:lpstr>
      <vt:lpstr>Some Basic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Ilke Bakir</dc:creator>
  <cp:lastModifiedBy>I. Bakir</cp:lastModifiedBy>
  <dcterms:created xsi:type="dcterms:W3CDTF">2025-02-12T07:04:39Z</dcterms:created>
  <dcterms:modified xsi:type="dcterms:W3CDTF">2025-02-13T16:43:24Z</dcterms:modified>
</cp:coreProperties>
</file>