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5480" windowHeight="8520" activeTab="1"/>
  </bookViews>
  <sheets>
    <sheet name="EQUIPAMENTOS" sheetId="14" r:id="rId1"/>
    <sheet name="Serviços Proposta 1 - RFID" sheetId="13" r:id="rId2"/>
    <sheet name="Serviços Proposta 2 - RFID" sheetId="15" r:id="rId3"/>
    <sheet name="Serviços Proposta 3 - RFID" sheetId="16" r:id="rId4"/>
    <sheet name="Fatores" sheetId="10" r:id="rId5"/>
  </sheets>
  <calcPr calcId="145621"/>
</workbook>
</file>

<file path=xl/calcChain.xml><?xml version="1.0" encoding="utf-8"?>
<calcChain xmlns="http://schemas.openxmlformats.org/spreadsheetml/2006/main">
  <c r="B27" i="15" l="1"/>
  <c r="B28" i="15"/>
  <c r="B29" i="15"/>
  <c r="D37" i="15" l="1"/>
  <c r="B37" i="15"/>
  <c r="F26" i="15"/>
  <c r="I59" i="14" l="1"/>
  <c r="J59" i="14"/>
  <c r="K59" i="14"/>
  <c r="L59" i="14"/>
  <c r="I60" i="14"/>
  <c r="J60" i="14"/>
  <c r="K60" i="14"/>
  <c r="L60" i="14"/>
  <c r="I61" i="14"/>
  <c r="J61" i="14"/>
  <c r="K61" i="14"/>
  <c r="L61" i="14"/>
  <c r="I62" i="14"/>
  <c r="J62" i="14"/>
  <c r="K62" i="14"/>
  <c r="L62" i="14"/>
  <c r="I63" i="14"/>
  <c r="J63" i="14"/>
  <c r="K63" i="14"/>
  <c r="L63" i="14"/>
  <c r="L64" i="14"/>
  <c r="G77" i="14" l="1"/>
  <c r="G50" i="14"/>
  <c r="G23" i="14"/>
  <c r="A15" i="16"/>
  <c r="A14" i="16"/>
  <c r="A13" i="16"/>
  <c r="A12" i="16"/>
  <c r="E5" i="16"/>
  <c r="B15" i="16" s="1"/>
  <c r="D5" i="16"/>
  <c r="D14" i="16" s="1"/>
  <c r="C5" i="16"/>
  <c r="B13" i="16" s="1"/>
  <c r="B5" i="16"/>
  <c r="D12" i="16" s="1"/>
  <c r="I32" i="14"/>
  <c r="J32" i="14"/>
  <c r="K32" i="14"/>
  <c r="L32" i="14"/>
  <c r="K33" i="14"/>
  <c r="I34" i="14"/>
  <c r="K34" i="14"/>
  <c r="K35" i="14"/>
  <c r="K36" i="14"/>
  <c r="A36" i="15"/>
  <c r="I36" i="14" s="1"/>
  <c r="A35" i="15"/>
  <c r="I35" i="14" s="1"/>
  <c r="A34" i="15"/>
  <c r="A33" i="15"/>
  <c r="I33" i="14" s="1"/>
  <c r="E26" i="15"/>
  <c r="D36" i="15" s="1"/>
  <c r="L36" i="14" s="1"/>
  <c r="D26" i="15"/>
  <c r="B35" i="15" s="1"/>
  <c r="J35" i="14" s="1"/>
  <c r="C26" i="15"/>
  <c r="I7" i="14"/>
  <c r="J7" i="14"/>
  <c r="K7" i="14"/>
  <c r="L7" i="14"/>
  <c r="K8" i="14"/>
  <c r="K9" i="14"/>
  <c r="K10" i="14"/>
  <c r="K11" i="14"/>
  <c r="G75" i="14"/>
  <c r="G74" i="14"/>
  <c r="G73" i="14"/>
  <c r="G72" i="14"/>
  <c r="G71" i="14"/>
  <c r="D71" i="14"/>
  <c r="G70" i="14"/>
  <c r="F69" i="14"/>
  <c r="D69" i="14"/>
  <c r="F68" i="14"/>
  <c r="F67" i="14"/>
  <c r="D67" i="14"/>
  <c r="G67" i="14" s="1"/>
  <c r="F66" i="14"/>
  <c r="G66" i="14" s="1"/>
  <c r="D66" i="14"/>
  <c r="D76" i="14" s="1"/>
  <c r="G76" i="14" s="1"/>
  <c r="F65" i="14"/>
  <c r="F64" i="14"/>
  <c r="D64" i="14"/>
  <c r="F63" i="14"/>
  <c r="F62" i="14"/>
  <c r="G62" i="14" s="1"/>
  <c r="D62" i="14"/>
  <c r="F60" i="14"/>
  <c r="D60" i="14"/>
  <c r="G60" i="14" s="1"/>
  <c r="D58" i="14"/>
  <c r="D59" i="14" s="1"/>
  <c r="G59" i="14" s="1"/>
  <c r="D57" i="14"/>
  <c r="G57" i="14" s="1"/>
  <c r="F56" i="14"/>
  <c r="G56" i="14" s="1"/>
  <c r="G47" i="14"/>
  <c r="G48" i="14"/>
  <c r="D5" i="14"/>
  <c r="G5" i="14" s="1"/>
  <c r="G9" i="14"/>
  <c r="D30" i="14"/>
  <c r="G30" i="14" s="1"/>
  <c r="D44" i="14"/>
  <c r="G44" i="14" s="1"/>
  <c r="D33" i="14"/>
  <c r="D37" i="14" s="1"/>
  <c r="D31" i="14"/>
  <c r="D32" i="14" s="1"/>
  <c r="G32" i="14" s="1"/>
  <c r="G46" i="14"/>
  <c r="G45" i="14"/>
  <c r="G43" i="14"/>
  <c r="F42" i="14"/>
  <c r="F41" i="14"/>
  <c r="F40" i="14"/>
  <c r="F39" i="14"/>
  <c r="F38" i="14"/>
  <c r="F37" i="14"/>
  <c r="F36" i="14"/>
  <c r="F35" i="14"/>
  <c r="F33" i="14"/>
  <c r="F29" i="14"/>
  <c r="G29" i="14" s="1"/>
  <c r="G18" i="14"/>
  <c r="G19" i="14"/>
  <c r="G20" i="14"/>
  <c r="G21" i="14"/>
  <c r="D22" i="14"/>
  <c r="G22" i="14" s="1"/>
  <c r="F17" i="14"/>
  <c r="G17" i="14" s="1"/>
  <c r="F13" i="14"/>
  <c r="B25" i="15" l="1"/>
  <c r="B26" i="15" s="1"/>
  <c r="B33" i="15" s="1"/>
  <c r="J33" i="14" s="1"/>
  <c r="G64" i="14"/>
  <c r="D68" i="14"/>
  <c r="G68" i="14" s="1"/>
  <c r="G69" i="14"/>
  <c r="D40" i="14"/>
  <c r="G40" i="14" s="1"/>
  <c r="D63" i="14"/>
  <c r="G63" i="14" s="1"/>
  <c r="D65" i="14"/>
  <c r="G65" i="14" s="1"/>
  <c r="D15" i="16"/>
  <c r="D16" i="16" s="1"/>
  <c r="D13" i="16"/>
  <c r="B6" i="16"/>
  <c r="B12" i="16"/>
  <c r="B7" i="16"/>
  <c r="B8" i="16"/>
  <c r="B14" i="16"/>
  <c r="D35" i="15"/>
  <c r="L35" i="14" s="1"/>
  <c r="B34" i="15"/>
  <c r="J34" i="14" s="1"/>
  <c r="D34" i="15"/>
  <c r="L34" i="14" s="1"/>
  <c r="B36" i="15"/>
  <c r="J36" i="14" s="1"/>
  <c r="D61" i="14"/>
  <c r="G61" i="14" s="1"/>
  <c r="G58" i="14"/>
  <c r="G78" i="14" s="1"/>
  <c r="G31" i="14"/>
  <c r="D34" i="14"/>
  <c r="G34" i="14" s="1"/>
  <c r="D39" i="14"/>
  <c r="G33" i="14"/>
  <c r="D35" i="14"/>
  <c r="G35" i="14" s="1"/>
  <c r="D38" i="14"/>
  <c r="G38" i="14" s="1"/>
  <c r="D42" i="14"/>
  <c r="G42" i="14" s="1"/>
  <c r="D36" i="14"/>
  <c r="G36" i="14" s="1"/>
  <c r="G37" i="14"/>
  <c r="D41" i="14"/>
  <c r="G41" i="14" s="1"/>
  <c r="G39" i="14"/>
  <c r="F16" i="14"/>
  <c r="G16" i="14" s="1"/>
  <c r="F15" i="14"/>
  <c r="G15" i="14" s="1"/>
  <c r="F14" i="14"/>
  <c r="G14" i="14" s="1"/>
  <c r="G13" i="14"/>
  <c r="F12" i="14"/>
  <c r="G12" i="14" s="1"/>
  <c r="F11" i="14"/>
  <c r="G11" i="14" s="1"/>
  <c r="F10" i="14"/>
  <c r="G10" i="14" s="1"/>
  <c r="F8" i="14"/>
  <c r="G8" i="14" s="1"/>
  <c r="G7" i="14"/>
  <c r="G6" i="14"/>
  <c r="F4" i="14"/>
  <c r="G4" i="14" s="1"/>
  <c r="D33" i="15" l="1"/>
  <c r="L33" i="14" s="1"/>
  <c r="G24" i="14"/>
  <c r="D49" i="14"/>
  <c r="G49" i="14" s="1"/>
  <c r="G51" i="14" s="1"/>
  <c r="D38" i="15" l="1"/>
  <c r="L37" i="14" s="1"/>
  <c r="A25" i="13"/>
  <c r="I11" i="14" s="1"/>
  <c r="A24" i="13"/>
  <c r="I10" i="14" s="1"/>
  <c r="A23" i="13"/>
  <c r="I9" i="14" s="1"/>
  <c r="A22" i="13"/>
  <c r="I8" i="14" s="1"/>
  <c r="E15" i="13"/>
  <c r="D15" i="13"/>
  <c r="C15" i="13"/>
  <c r="B15" i="13"/>
  <c r="D22" i="13" l="1"/>
  <c r="L8" i="14" s="1"/>
  <c r="B22" i="13"/>
  <c r="J8" i="14" s="1"/>
  <c r="D25" i="13"/>
  <c r="L11" i="14" s="1"/>
  <c r="B25" i="13"/>
  <c r="J11" i="14" s="1"/>
  <c r="D24" i="13"/>
  <c r="L10" i="14" s="1"/>
  <c r="B24" i="13"/>
  <c r="J10" i="14" s="1"/>
  <c r="D23" i="13"/>
  <c r="L9" i="14" s="1"/>
  <c r="B23" i="13"/>
  <c r="J9" i="14" s="1"/>
  <c r="B17" i="13"/>
  <c r="B16" i="13"/>
  <c r="B18" i="13"/>
  <c r="D26" i="13" l="1"/>
  <c r="L12" i="14" s="1"/>
</calcChain>
</file>

<file path=xl/sharedStrings.xml><?xml version="1.0" encoding="utf-8"?>
<sst xmlns="http://schemas.openxmlformats.org/spreadsheetml/2006/main" count="300" uniqueCount="102">
  <si>
    <t>Atividades</t>
  </si>
  <si>
    <t>GP</t>
  </si>
  <si>
    <t>Analista PL.</t>
  </si>
  <si>
    <t>Eng. PL</t>
  </si>
  <si>
    <t>Eng. Jr</t>
  </si>
  <si>
    <t>20% GP</t>
  </si>
  <si>
    <t>15% GP</t>
  </si>
  <si>
    <t>10% GP</t>
  </si>
  <si>
    <t>Resumo Geral</t>
  </si>
  <si>
    <t>Perfil</t>
  </si>
  <si>
    <t>H/h (lista) R$</t>
  </si>
  <si>
    <t>Reuniões de acompanhamento/gerenciamento</t>
  </si>
  <si>
    <t>FOB -&gt; Custo Nacional SW</t>
  </si>
  <si>
    <t>FOB -&gt; Custo Nacional HW</t>
  </si>
  <si>
    <t>Custo Nac -&gt; Preço Cheio HW</t>
  </si>
  <si>
    <t>Custo Nac -&gt; Preço Cheio SW</t>
  </si>
  <si>
    <t>Dolar</t>
  </si>
  <si>
    <t>Total (R$)</t>
  </si>
  <si>
    <t>Reunião de Kick Off</t>
  </si>
  <si>
    <t>Especificação Funcional</t>
  </si>
  <si>
    <t>Apresentação do Relatório de Site Survey</t>
  </si>
  <si>
    <t>Treinamento</t>
  </si>
  <si>
    <t>Testes Integrados</t>
  </si>
  <si>
    <t>Horas</t>
  </si>
  <si>
    <t>EQUIPAMENTO</t>
  </si>
  <si>
    <t>Qtd.</t>
  </si>
  <si>
    <t>US$ FOB Unitário</t>
  </si>
  <si>
    <t>US$ NAC Unitário</t>
  </si>
  <si>
    <t>US$ NAC Total</t>
  </si>
  <si>
    <t>dolar</t>
  </si>
  <si>
    <t>Leitor FX9500</t>
  </si>
  <si>
    <t>Antena RFID High Performance</t>
  </si>
  <si>
    <t>-</t>
  </si>
  <si>
    <t>Cabo Para antena RFID</t>
  </si>
  <si>
    <t>Portal RFID</t>
  </si>
  <si>
    <t>Módulo ADAM6060</t>
  </si>
  <si>
    <t>Sinalizador EATON VD/AM/VM/Sirene</t>
  </si>
  <si>
    <t>Fonte AC/DC 24V</t>
  </si>
  <si>
    <t>Monitor/PC ELO Touch Screen</t>
  </si>
  <si>
    <t>Client Bridge Motorola CB3000</t>
  </si>
  <si>
    <t>Mini Switch 8 portas D-Link</t>
  </si>
  <si>
    <t>Caixa de proteção</t>
  </si>
  <si>
    <t>No-Break 600VA</t>
  </si>
  <si>
    <t>Total US$</t>
  </si>
  <si>
    <t>PN</t>
  </si>
  <si>
    <t>FX9500-81324D41-US</t>
  </si>
  <si>
    <t>AN400-CB66203WR</t>
  </si>
  <si>
    <t>CBLRD-1B4002400R</t>
  </si>
  <si>
    <t>CB-3000-0010-WR</t>
  </si>
  <si>
    <t>E255263</t>
  </si>
  <si>
    <t>PORTALRFID</t>
  </si>
  <si>
    <t>ADAM6060</t>
  </si>
  <si>
    <t>Sensor para detecção dos carrinhos</t>
  </si>
  <si>
    <t>PROPOSTA 1 - ESTUDO DE VIABILIDADE</t>
  </si>
  <si>
    <t>PROPOSTA 2 - IMPLANTAÇÃO</t>
  </si>
  <si>
    <t>Coletor MC3190Z - RFID</t>
  </si>
  <si>
    <t>Berço de carga e comunicação</t>
  </si>
  <si>
    <t>Cabo USB para berço</t>
  </si>
  <si>
    <t>Bateria adicional</t>
  </si>
  <si>
    <t>CRD3000-101RES</t>
  </si>
  <si>
    <t>BRZ1000</t>
  </si>
  <si>
    <t>25-68596-01R</t>
  </si>
  <si>
    <t>BTRY-MC31KAB02</t>
  </si>
  <si>
    <t>MC319Z-GI4H24E0W</t>
  </si>
  <si>
    <t>CHS3000-4001CR</t>
  </si>
  <si>
    <t>Carregador de bateria 4 posições para coletor</t>
  </si>
  <si>
    <t>Fonte para carregador 4 posições</t>
  </si>
  <si>
    <t>PWRS-14000-241R</t>
  </si>
  <si>
    <t>PWRS-14000-260R</t>
  </si>
  <si>
    <t>Fonte para leitor RFID</t>
  </si>
  <si>
    <t>Cabo de força (para todos os equipamentos)</t>
  </si>
  <si>
    <t>BACKUP (10% solicitado na RFP)</t>
  </si>
  <si>
    <t>Configuração do portal</t>
  </si>
  <si>
    <t>Configuração do coletor</t>
  </si>
  <si>
    <t>Instalação de 1000 tags</t>
  </si>
  <si>
    <t>Configuração de 1000 tags</t>
  </si>
  <si>
    <t>Site Survey (análise dos materiais e definição do posicionamento dos tags)</t>
  </si>
  <si>
    <t>Testes Iniciais (testes de leitura e avaliação de desempenho)</t>
  </si>
  <si>
    <t>Relatório do estudo</t>
  </si>
  <si>
    <t>SERVIÇOS - PROPOSTA 1</t>
  </si>
  <si>
    <t>Montagem e Configuração de 21 portais</t>
  </si>
  <si>
    <t>Configuração de 33 coletores</t>
  </si>
  <si>
    <t>Instalação de 1.000.000 tags</t>
  </si>
  <si>
    <t>Configuração de 1.000.000 tags</t>
  </si>
  <si>
    <t>Preparação do material de treinamento</t>
  </si>
  <si>
    <t>Instaladores</t>
  </si>
  <si>
    <t>SERVIÇOS - PROPOSTA 2</t>
  </si>
  <si>
    <t>Tags</t>
  </si>
  <si>
    <t>PROPOSTA 3 - MANUTENÇÃO</t>
  </si>
  <si>
    <t>Operação assistida com suporte a Manutenção e Atendimento ao Cliente</t>
  </si>
  <si>
    <t>SERVIÇOS - PROPOSTA 3</t>
  </si>
  <si>
    <t>DBA</t>
  </si>
  <si>
    <t>Customização / Desenvolvimento</t>
  </si>
  <si>
    <t>Teste Integrados</t>
  </si>
  <si>
    <t>Homologação</t>
  </si>
  <si>
    <t>Stress Test</t>
  </si>
  <si>
    <t>Modelagem de banco de dados</t>
  </si>
  <si>
    <t>Material de Treinamento</t>
  </si>
  <si>
    <t>Instalação e configuração de ambiente homologação e produção</t>
  </si>
  <si>
    <t>OIA (3 Meses)</t>
  </si>
  <si>
    <t>Documentação do Sistema</t>
  </si>
  <si>
    <t>Acompanhamento Equipe Sw / Testes Middleware Lite / Levantamento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</si>
</sst>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 &quot;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3" borderId="0" xfId="0" applyFont="1" applyFill="1" applyBorder="1"/>
    <xf numFmtId="0" fontId="4" fillId="3" borderId="0" xfId="0" applyFont="1" applyFill="1" applyBorder="1" applyAlignment="1">
      <alignment horizontal="center"/>
    </xf>
    <xf numFmtId="9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4" fillId="0" borderId="1" xfId="0" applyFont="1" applyBorder="1"/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3" borderId="0" xfId="0" applyFont="1" applyFill="1" applyBorder="1"/>
    <xf numFmtId="0" fontId="2" fillId="3" borderId="0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3" fontId="7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 applyAlignment="1">
      <alignment horizontal="center"/>
    </xf>
    <xf numFmtId="43" fontId="0" fillId="0" borderId="1" xfId="1" applyFont="1" applyBorder="1"/>
    <xf numFmtId="0" fontId="8" fillId="0" borderId="1" xfId="0" applyFont="1" applyBorder="1" applyAlignment="1">
      <alignment horizontal="right"/>
    </xf>
    <xf numFmtId="43" fontId="8" fillId="0" borderId="1" xfId="1" applyFont="1" applyBorder="1"/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4" borderId="0" xfId="0" applyFont="1" applyFill="1"/>
    <xf numFmtId="0" fontId="0" fillId="4" borderId="1" xfId="0" applyFont="1" applyFill="1" applyBorder="1" applyAlignment="1">
      <alignment vertic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8"/>
  <sheetViews>
    <sheetView workbookViewId="0">
      <selection activeCell="B90" sqref="B90"/>
    </sheetView>
  </sheetViews>
  <sheetFormatPr defaultRowHeight="15" x14ac:dyDescent="0.25"/>
  <cols>
    <col min="2" max="2" width="41.7109375" bestFit="1" customWidth="1"/>
    <col min="3" max="3" width="22.140625" customWidth="1"/>
    <col min="4" max="4" width="8" style="29" bestFit="1" customWidth="1"/>
    <col min="5" max="5" width="17.5703125" style="30" bestFit="1" customWidth="1"/>
    <col min="6" max="6" width="16.28515625" bestFit="1" customWidth="1"/>
    <col min="7" max="7" width="15.42578125" bestFit="1" customWidth="1"/>
    <col min="8" max="8" width="5.5703125" bestFit="1" customWidth="1"/>
    <col min="9" max="9" width="11.85546875" bestFit="1" customWidth="1"/>
    <col min="10" max="10" width="9.5703125" bestFit="1" customWidth="1"/>
    <col min="11" max="11" width="12.42578125" bestFit="1" customWidth="1"/>
    <col min="12" max="12" width="12.7109375" bestFit="1" customWidth="1"/>
  </cols>
  <sheetData>
    <row r="2" spans="2:12" x14ac:dyDescent="0.25">
      <c r="B2" s="20" t="s">
        <v>53</v>
      </c>
    </row>
    <row r="3" spans="2:12" x14ac:dyDescent="0.25">
      <c r="B3" s="20" t="s">
        <v>24</v>
      </c>
      <c r="C3" s="21" t="s">
        <v>44</v>
      </c>
      <c r="D3" s="21" t="s">
        <v>25</v>
      </c>
      <c r="E3" s="22" t="s">
        <v>26</v>
      </c>
      <c r="F3" s="20" t="s">
        <v>27</v>
      </c>
      <c r="G3" s="20" t="s">
        <v>28</v>
      </c>
      <c r="H3" s="23" t="s">
        <v>29</v>
      </c>
    </row>
    <row r="4" spans="2:12" x14ac:dyDescent="0.25">
      <c r="B4" s="24" t="s">
        <v>30</v>
      </c>
      <c r="C4" s="23" t="s">
        <v>45</v>
      </c>
      <c r="D4" s="23">
        <v>1</v>
      </c>
      <c r="E4" s="25">
        <v>1177</v>
      </c>
      <c r="F4" s="26">
        <f>E4*2</f>
        <v>2354</v>
      </c>
      <c r="G4" s="26">
        <f>F4*D4</f>
        <v>2354</v>
      </c>
      <c r="H4" s="23">
        <v>2</v>
      </c>
    </row>
    <row r="5" spans="2:12" x14ac:dyDescent="0.25">
      <c r="B5" s="24" t="s">
        <v>69</v>
      </c>
      <c r="C5" s="23" t="s">
        <v>68</v>
      </c>
      <c r="D5" s="23">
        <f>D4</f>
        <v>1</v>
      </c>
      <c r="E5" s="25" t="s">
        <v>32</v>
      </c>
      <c r="F5" s="26">
        <v>103.63</v>
      </c>
      <c r="G5" s="26">
        <f t="shared" ref="G5" si="0">F5*D5</f>
        <v>103.63</v>
      </c>
      <c r="H5" s="31"/>
    </row>
    <row r="6" spans="2:12" x14ac:dyDescent="0.25">
      <c r="B6" s="24" t="s">
        <v>31</v>
      </c>
      <c r="C6" s="23" t="s">
        <v>46</v>
      </c>
      <c r="D6" s="23">
        <v>4</v>
      </c>
      <c r="E6" s="25" t="s">
        <v>32</v>
      </c>
      <c r="F6" s="26">
        <v>469</v>
      </c>
      <c r="G6" s="26">
        <f t="shared" ref="G6:G21" si="1">F6*D6</f>
        <v>1876</v>
      </c>
      <c r="I6" s="37" t="s">
        <v>79</v>
      </c>
      <c r="J6" s="38"/>
      <c r="K6" s="38"/>
      <c r="L6" s="39"/>
    </row>
    <row r="7" spans="2:12" x14ac:dyDescent="0.25">
      <c r="B7" s="24" t="s">
        <v>33</v>
      </c>
      <c r="C7" s="23" t="s">
        <v>47</v>
      </c>
      <c r="D7" s="23">
        <v>8</v>
      </c>
      <c r="E7" s="25" t="s">
        <v>32</v>
      </c>
      <c r="F7" s="26">
        <v>71</v>
      </c>
      <c r="G7" s="26">
        <f t="shared" si="1"/>
        <v>568</v>
      </c>
      <c r="I7" s="19" t="str">
        <f>'Serviços Proposta 1 - RFID'!A21</f>
        <v>Perfil</v>
      </c>
      <c r="J7" s="19" t="str">
        <f>'Serviços Proposta 1 - RFID'!B21</f>
        <v>Horas</v>
      </c>
      <c r="K7" s="19" t="str">
        <f>'Serviços Proposta 1 - RFID'!C21</f>
        <v>H/h (lista) R$</v>
      </c>
      <c r="L7" s="19" t="str">
        <f>'Serviços Proposta 1 - RFID'!D21</f>
        <v>Total (R$)</v>
      </c>
    </row>
    <row r="8" spans="2:12" x14ac:dyDescent="0.25">
      <c r="B8" s="24" t="s">
        <v>34</v>
      </c>
      <c r="C8" s="23" t="s">
        <v>50</v>
      </c>
      <c r="D8" s="23">
        <v>1</v>
      </c>
      <c r="E8" s="25" t="s">
        <v>32</v>
      </c>
      <c r="F8" s="26">
        <f>3600/H4</f>
        <v>1800</v>
      </c>
      <c r="G8" s="26">
        <f t="shared" si="1"/>
        <v>1800</v>
      </c>
      <c r="I8" s="24" t="str">
        <f>'Serviços Proposta 1 - RFID'!A22</f>
        <v>GP</v>
      </c>
      <c r="J8" s="24">
        <f>'Serviços Proposta 1 - RFID'!B22</f>
        <v>25.6</v>
      </c>
      <c r="K8" s="26">
        <f>'Serviços Proposta 1 - RFID'!C22</f>
        <v>150</v>
      </c>
      <c r="L8" s="26">
        <f>'Serviços Proposta 1 - RFID'!D22</f>
        <v>3840</v>
      </c>
    </row>
    <row r="9" spans="2:12" x14ac:dyDescent="0.25">
      <c r="B9" s="24" t="s">
        <v>52</v>
      </c>
      <c r="C9" s="23" t="s">
        <v>32</v>
      </c>
      <c r="D9" s="23">
        <v>2</v>
      </c>
      <c r="E9" s="25"/>
      <c r="F9" s="26">
        <v>200</v>
      </c>
      <c r="G9" s="26">
        <f t="shared" si="1"/>
        <v>400</v>
      </c>
      <c r="I9" s="24" t="str">
        <f>'Serviços Proposta 1 - RFID'!A23</f>
        <v>Analista PL.</v>
      </c>
      <c r="J9" s="24">
        <f>'Serviços Proposta 1 - RFID'!B23</f>
        <v>120</v>
      </c>
      <c r="K9" s="26">
        <f>'Serviços Proposta 1 - RFID'!C23</f>
        <v>105</v>
      </c>
      <c r="L9" s="26">
        <f>'Serviços Proposta 1 - RFID'!D23</f>
        <v>12600</v>
      </c>
    </row>
    <row r="10" spans="2:12" x14ac:dyDescent="0.25">
      <c r="B10" s="24" t="s">
        <v>35</v>
      </c>
      <c r="C10" s="23" t="s">
        <v>51</v>
      </c>
      <c r="D10" s="23">
        <v>1</v>
      </c>
      <c r="E10" s="25" t="s">
        <v>32</v>
      </c>
      <c r="F10" s="26">
        <f>568/H4</f>
        <v>284</v>
      </c>
      <c r="G10" s="26">
        <f t="shared" si="1"/>
        <v>284</v>
      </c>
      <c r="I10" s="24" t="str">
        <f>'Serviços Proposta 1 - RFID'!A24</f>
        <v>Eng. PL</v>
      </c>
      <c r="J10" s="24">
        <f>'Serviços Proposta 1 - RFID'!B24</f>
        <v>130</v>
      </c>
      <c r="K10" s="26">
        <f>'Serviços Proposta 1 - RFID'!C24</f>
        <v>105</v>
      </c>
      <c r="L10" s="26">
        <f>'Serviços Proposta 1 - RFID'!D24</f>
        <v>13650</v>
      </c>
    </row>
    <row r="11" spans="2:12" x14ac:dyDescent="0.25">
      <c r="B11" s="24" t="s">
        <v>36</v>
      </c>
      <c r="C11" s="23" t="s">
        <v>32</v>
      </c>
      <c r="D11" s="23">
        <v>1</v>
      </c>
      <c r="E11" s="25" t="s">
        <v>32</v>
      </c>
      <c r="F11" s="26">
        <f>300/H4</f>
        <v>150</v>
      </c>
      <c r="G11" s="26">
        <f t="shared" si="1"/>
        <v>150</v>
      </c>
      <c r="I11" s="24" t="str">
        <f>'Serviços Proposta 1 - RFID'!A25</f>
        <v>Eng. Jr</v>
      </c>
      <c r="J11" s="24">
        <f>'Serviços Proposta 1 - RFID'!B25</f>
        <v>56</v>
      </c>
      <c r="K11" s="26">
        <f>'Serviços Proposta 1 - RFID'!C25</f>
        <v>105</v>
      </c>
      <c r="L11" s="26">
        <f>'Serviços Proposta 1 - RFID'!D25</f>
        <v>5880</v>
      </c>
    </row>
    <row r="12" spans="2:12" x14ac:dyDescent="0.25">
      <c r="B12" s="24" t="s">
        <v>37</v>
      </c>
      <c r="C12" s="23" t="s">
        <v>32</v>
      </c>
      <c r="D12" s="23">
        <v>1</v>
      </c>
      <c r="E12" s="25" t="s">
        <v>32</v>
      </c>
      <c r="F12" s="26">
        <f>224.81/H4</f>
        <v>112.405</v>
      </c>
      <c r="G12" s="26">
        <f t="shared" si="1"/>
        <v>112.405</v>
      </c>
      <c r="L12" s="18">
        <f>'Serviços Proposta 1 - RFID'!D26</f>
        <v>35970</v>
      </c>
    </row>
    <row r="13" spans="2:12" x14ac:dyDescent="0.25">
      <c r="B13" s="24" t="s">
        <v>38</v>
      </c>
      <c r="C13" s="23" t="s">
        <v>49</v>
      </c>
      <c r="D13" s="23">
        <v>1</v>
      </c>
      <c r="E13" s="25" t="s">
        <v>32</v>
      </c>
      <c r="F13" s="26">
        <f>2300/H4</f>
        <v>1150</v>
      </c>
      <c r="G13" s="26">
        <f t="shared" si="1"/>
        <v>1150</v>
      </c>
    </row>
    <row r="14" spans="2:12" x14ac:dyDescent="0.25">
      <c r="B14" s="24" t="s">
        <v>39</v>
      </c>
      <c r="C14" s="23" t="s">
        <v>48</v>
      </c>
      <c r="D14" s="23">
        <v>1</v>
      </c>
      <c r="E14" s="25">
        <v>168.15</v>
      </c>
      <c r="F14" s="26">
        <f>E14*2</f>
        <v>336.3</v>
      </c>
      <c r="G14" s="26">
        <f t="shared" si="1"/>
        <v>336.3</v>
      </c>
    </row>
    <row r="15" spans="2:12" x14ac:dyDescent="0.25">
      <c r="B15" s="24" t="s">
        <v>40</v>
      </c>
      <c r="C15" s="23" t="s">
        <v>32</v>
      </c>
      <c r="D15" s="23">
        <v>1</v>
      </c>
      <c r="E15" s="25" t="s">
        <v>32</v>
      </c>
      <c r="F15" s="26">
        <f>100/H4</f>
        <v>50</v>
      </c>
      <c r="G15" s="26">
        <f t="shared" si="1"/>
        <v>50</v>
      </c>
    </row>
    <row r="16" spans="2:12" x14ac:dyDescent="0.25">
      <c r="B16" s="24" t="s">
        <v>41</v>
      </c>
      <c r="C16" s="23" t="s">
        <v>32</v>
      </c>
      <c r="D16" s="23">
        <v>1</v>
      </c>
      <c r="E16" s="25" t="s">
        <v>32</v>
      </c>
      <c r="F16" s="26">
        <f>300/H4</f>
        <v>150</v>
      </c>
      <c r="G16" s="26">
        <f t="shared" si="1"/>
        <v>150</v>
      </c>
    </row>
    <row r="17" spans="2:12" x14ac:dyDescent="0.25">
      <c r="B17" s="24" t="s">
        <v>42</v>
      </c>
      <c r="C17" s="23" t="s">
        <v>32</v>
      </c>
      <c r="D17" s="23">
        <v>1</v>
      </c>
      <c r="E17" s="25" t="s">
        <v>32</v>
      </c>
      <c r="F17" s="26">
        <f>300/H4</f>
        <v>150</v>
      </c>
      <c r="G17" s="26">
        <f t="shared" si="1"/>
        <v>150</v>
      </c>
    </row>
    <row r="18" spans="2:12" x14ac:dyDescent="0.25">
      <c r="B18" s="24" t="s">
        <v>55</v>
      </c>
      <c r="C18" s="23" t="s">
        <v>63</v>
      </c>
      <c r="D18" s="23">
        <v>1</v>
      </c>
      <c r="E18" s="25" t="s">
        <v>32</v>
      </c>
      <c r="F18" s="26">
        <v>3523.1</v>
      </c>
      <c r="G18" s="26">
        <f t="shared" si="1"/>
        <v>3523.1</v>
      </c>
    </row>
    <row r="19" spans="2:12" x14ac:dyDescent="0.25">
      <c r="B19" s="24" t="s">
        <v>58</v>
      </c>
      <c r="C19" s="23" t="s">
        <v>62</v>
      </c>
      <c r="D19" s="23">
        <v>1</v>
      </c>
      <c r="E19" s="25" t="s">
        <v>32</v>
      </c>
      <c r="F19" s="26">
        <v>88.2</v>
      </c>
      <c r="G19" s="26">
        <f t="shared" si="1"/>
        <v>88.2</v>
      </c>
    </row>
    <row r="20" spans="2:12" x14ac:dyDescent="0.25">
      <c r="B20" s="24" t="s">
        <v>56</v>
      </c>
      <c r="C20" s="23" t="s">
        <v>59</v>
      </c>
      <c r="D20" s="23">
        <v>1</v>
      </c>
      <c r="E20" s="25" t="s">
        <v>32</v>
      </c>
      <c r="F20" s="26">
        <v>340.03</v>
      </c>
      <c r="G20" s="26">
        <f t="shared" si="1"/>
        <v>340.03</v>
      </c>
    </row>
    <row r="21" spans="2:12" x14ac:dyDescent="0.25">
      <c r="B21" s="24" t="s">
        <v>57</v>
      </c>
      <c r="C21" s="23" t="s">
        <v>61</v>
      </c>
      <c r="D21" s="29">
        <v>1</v>
      </c>
      <c r="E21" s="25" t="s">
        <v>32</v>
      </c>
      <c r="F21" s="26">
        <v>16.66</v>
      </c>
      <c r="G21" s="26">
        <f t="shared" si="1"/>
        <v>16.66</v>
      </c>
    </row>
    <row r="22" spans="2:12" x14ac:dyDescent="0.25">
      <c r="B22" s="24" t="s">
        <v>70</v>
      </c>
      <c r="C22" s="23" t="s">
        <v>60</v>
      </c>
      <c r="D22" s="23">
        <f>D4+D14+D18</f>
        <v>3</v>
      </c>
      <c r="E22" s="25" t="s">
        <v>32</v>
      </c>
      <c r="F22" s="26">
        <v>5</v>
      </c>
      <c r="G22" s="26">
        <f>F22*D22</f>
        <v>15</v>
      </c>
    </row>
    <row r="23" spans="2:12" x14ac:dyDescent="0.25">
      <c r="B23" s="24" t="s">
        <v>87</v>
      </c>
      <c r="C23" s="23" t="s">
        <v>32</v>
      </c>
      <c r="D23" s="23">
        <v>1000</v>
      </c>
      <c r="E23" s="25" t="s">
        <v>32</v>
      </c>
      <c r="F23" s="26">
        <v>3</v>
      </c>
      <c r="G23" s="26">
        <f>F23*D23</f>
        <v>3000</v>
      </c>
    </row>
    <row r="24" spans="2:12" ht="15.75" x14ac:dyDescent="0.25">
      <c r="B24" s="24"/>
      <c r="C24" s="23"/>
      <c r="D24" s="23"/>
      <c r="E24" s="26"/>
      <c r="F24" s="27" t="s">
        <v>43</v>
      </c>
      <c r="G24" s="28">
        <f>SUM(G4:G23)</f>
        <v>16467.325000000001</v>
      </c>
    </row>
    <row r="27" spans="2:12" x14ac:dyDescent="0.25">
      <c r="B27" s="20" t="s">
        <v>54</v>
      </c>
    </row>
    <row r="28" spans="2:12" x14ac:dyDescent="0.25">
      <c r="B28" s="20" t="s">
        <v>24</v>
      </c>
      <c r="C28" s="21" t="s">
        <v>44</v>
      </c>
      <c r="D28" s="21" t="s">
        <v>25</v>
      </c>
      <c r="E28" s="22" t="s">
        <v>26</v>
      </c>
      <c r="F28" s="20" t="s">
        <v>27</v>
      </c>
      <c r="G28" s="20" t="s">
        <v>28</v>
      </c>
      <c r="H28" s="23" t="s">
        <v>29</v>
      </c>
    </row>
    <row r="29" spans="2:12" x14ac:dyDescent="0.25">
      <c r="B29" s="24" t="s">
        <v>30</v>
      </c>
      <c r="C29" s="23" t="s">
        <v>45</v>
      </c>
      <c r="D29" s="23">
        <v>19</v>
      </c>
      <c r="E29" s="25">
        <v>1177</v>
      </c>
      <c r="F29" s="26">
        <f>E29*2</f>
        <v>2354</v>
      </c>
      <c r="G29" s="26">
        <f>F29*D29</f>
        <v>44726</v>
      </c>
      <c r="H29" s="23">
        <v>2</v>
      </c>
    </row>
    <row r="30" spans="2:12" x14ac:dyDescent="0.25">
      <c r="B30" s="24" t="s">
        <v>69</v>
      </c>
      <c r="C30" s="23" t="s">
        <v>68</v>
      </c>
      <c r="D30" s="23">
        <f>D29</f>
        <v>19</v>
      </c>
      <c r="E30" s="25"/>
      <c r="F30" s="26">
        <v>103.63</v>
      </c>
      <c r="G30" s="26">
        <f t="shared" ref="G30:G31" si="2">F30*D30</f>
        <v>1968.9699999999998</v>
      </c>
      <c r="H30" s="31"/>
    </row>
    <row r="31" spans="2:12" x14ac:dyDescent="0.25">
      <c r="B31" s="24" t="s">
        <v>31</v>
      </c>
      <c r="C31" s="23" t="s">
        <v>46</v>
      </c>
      <c r="D31" s="23">
        <f>D29*4</f>
        <v>76</v>
      </c>
      <c r="E31" s="25" t="s">
        <v>32</v>
      </c>
      <c r="F31" s="26">
        <v>469</v>
      </c>
      <c r="G31" s="26">
        <f t="shared" si="2"/>
        <v>35644</v>
      </c>
      <c r="I31" s="37" t="s">
        <v>86</v>
      </c>
      <c r="J31" s="38"/>
      <c r="K31" s="38"/>
      <c r="L31" s="39"/>
    </row>
    <row r="32" spans="2:12" x14ac:dyDescent="0.25">
      <c r="B32" s="24" t="s">
        <v>33</v>
      </c>
      <c r="C32" s="23" t="s">
        <v>47</v>
      </c>
      <c r="D32" s="23">
        <f>D31*2</f>
        <v>152</v>
      </c>
      <c r="E32" s="25" t="s">
        <v>32</v>
      </c>
      <c r="F32" s="26">
        <v>71</v>
      </c>
      <c r="G32" s="26">
        <f t="shared" ref="G32:G34" si="3">F32*D32</f>
        <v>10792</v>
      </c>
      <c r="I32" s="19" t="str">
        <f>'Serviços Proposta 2 - RFID'!A32</f>
        <v>Perfil</v>
      </c>
      <c r="J32" s="19" t="str">
        <f>'Serviços Proposta 2 - RFID'!B32</f>
        <v>Horas</v>
      </c>
      <c r="K32" s="19" t="str">
        <f>'Serviços Proposta 2 - RFID'!C32</f>
        <v>H/h (lista) R$</v>
      </c>
      <c r="L32" s="19" t="str">
        <f>'Serviços Proposta 2 - RFID'!D32</f>
        <v>Total (R$)</v>
      </c>
    </row>
    <row r="33" spans="2:12" x14ac:dyDescent="0.25">
      <c r="B33" s="24" t="s">
        <v>34</v>
      </c>
      <c r="C33" s="23" t="s">
        <v>50</v>
      </c>
      <c r="D33" s="23">
        <f>D29</f>
        <v>19</v>
      </c>
      <c r="E33" s="25" t="s">
        <v>32</v>
      </c>
      <c r="F33" s="26">
        <f>3600/H29</f>
        <v>1800</v>
      </c>
      <c r="G33" s="26">
        <f t="shared" si="3"/>
        <v>34200</v>
      </c>
      <c r="I33" s="24" t="str">
        <f>'Serviços Proposta 2 - RFID'!A33</f>
        <v>GP</v>
      </c>
      <c r="J33" s="24">
        <f>'Serviços Proposta 2 - RFID'!B33</f>
        <v>2021.8000000000002</v>
      </c>
      <c r="K33" s="26">
        <f>'Serviços Proposta 2 - RFID'!C33</f>
        <v>150</v>
      </c>
      <c r="L33" s="26">
        <f>'Serviços Proposta 2 - RFID'!D33</f>
        <v>303270</v>
      </c>
    </row>
    <row r="34" spans="2:12" x14ac:dyDescent="0.25">
      <c r="B34" s="24" t="s">
        <v>52</v>
      </c>
      <c r="C34" s="23" t="s">
        <v>32</v>
      </c>
      <c r="D34" s="23">
        <f>D33*2</f>
        <v>38</v>
      </c>
      <c r="E34" s="25" t="s">
        <v>32</v>
      </c>
      <c r="F34" s="26">
        <v>200</v>
      </c>
      <c r="G34" s="26">
        <f t="shared" si="3"/>
        <v>7600</v>
      </c>
      <c r="I34" s="24" t="str">
        <f>'Serviços Proposta 2 - RFID'!A34</f>
        <v>Analista PL.</v>
      </c>
      <c r="J34" s="24">
        <f>'Serviços Proposta 2 - RFID'!B34</f>
        <v>1413</v>
      </c>
      <c r="K34" s="26">
        <f>'Serviços Proposta 2 - RFID'!C34</f>
        <v>105</v>
      </c>
      <c r="L34" s="26">
        <f>'Serviços Proposta 2 - RFID'!D34</f>
        <v>148365</v>
      </c>
    </row>
    <row r="35" spans="2:12" x14ac:dyDescent="0.25">
      <c r="B35" s="24" t="s">
        <v>35</v>
      </c>
      <c r="C35" s="23" t="s">
        <v>51</v>
      </c>
      <c r="D35" s="23">
        <f>$D$33</f>
        <v>19</v>
      </c>
      <c r="E35" s="25" t="s">
        <v>32</v>
      </c>
      <c r="F35" s="26">
        <f>568/H29</f>
        <v>284</v>
      </c>
      <c r="G35" s="26">
        <f t="shared" ref="G35:G49" si="4">F35*D35</f>
        <v>5396</v>
      </c>
      <c r="I35" s="24" t="str">
        <f>'Serviços Proposta 2 - RFID'!A35</f>
        <v>Eng. PL</v>
      </c>
      <c r="J35" s="24">
        <f>'Serviços Proposta 2 - RFID'!B35</f>
        <v>236</v>
      </c>
      <c r="K35" s="26">
        <f>'Serviços Proposta 2 - RFID'!C35</f>
        <v>105</v>
      </c>
      <c r="L35" s="26">
        <f>'Serviços Proposta 2 - RFID'!D35</f>
        <v>24780</v>
      </c>
    </row>
    <row r="36" spans="2:12" x14ac:dyDescent="0.25">
      <c r="B36" s="24" t="s">
        <v>36</v>
      </c>
      <c r="C36" s="23" t="s">
        <v>32</v>
      </c>
      <c r="D36" s="23">
        <f t="shared" ref="D36:D42" si="5">$D$33</f>
        <v>19</v>
      </c>
      <c r="E36" s="25" t="s">
        <v>32</v>
      </c>
      <c r="F36" s="26">
        <f>300/H29</f>
        <v>150</v>
      </c>
      <c r="G36" s="26">
        <f t="shared" si="4"/>
        <v>2850</v>
      </c>
      <c r="I36" s="24" t="str">
        <f>'Serviços Proposta 2 - RFID'!A36</f>
        <v>Instaladores</v>
      </c>
      <c r="J36" s="24">
        <f>'Serviços Proposta 2 - RFID'!B36</f>
        <v>8400</v>
      </c>
      <c r="K36" s="26">
        <f>'Serviços Proposta 2 - RFID'!C36</f>
        <v>80</v>
      </c>
      <c r="L36" s="26">
        <f>'Serviços Proposta 2 - RFID'!D36</f>
        <v>672000</v>
      </c>
    </row>
    <row r="37" spans="2:12" x14ac:dyDescent="0.25">
      <c r="B37" s="24" t="s">
        <v>37</v>
      </c>
      <c r="C37" s="23" t="s">
        <v>32</v>
      </c>
      <c r="D37" s="23">
        <f t="shared" si="5"/>
        <v>19</v>
      </c>
      <c r="E37" s="25" t="s">
        <v>32</v>
      </c>
      <c r="F37" s="26">
        <f>224.81/H29</f>
        <v>112.405</v>
      </c>
      <c r="G37" s="26">
        <f t="shared" si="4"/>
        <v>2135.6950000000002</v>
      </c>
      <c r="L37" s="18">
        <f>'Serviços Proposta 2 - RFID'!D38</f>
        <v>1148415</v>
      </c>
    </row>
    <row r="38" spans="2:12" x14ac:dyDescent="0.25">
      <c r="B38" s="24" t="s">
        <v>38</v>
      </c>
      <c r="C38" s="23" t="s">
        <v>49</v>
      </c>
      <c r="D38" s="23">
        <f t="shared" si="5"/>
        <v>19</v>
      </c>
      <c r="E38" s="25" t="s">
        <v>32</v>
      </c>
      <c r="F38" s="26">
        <f>2300/H29</f>
        <v>1150</v>
      </c>
      <c r="G38" s="26">
        <f t="shared" si="4"/>
        <v>21850</v>
      </c>
    </row>
    <row r="39" spans="2:12" x14ac:dyDescent="0.25">
      <c r="B39" s="24" t="s">
        <v>39</v>
      </c>
      <c r="C39" s="23" t="s">
        <v>48</v>
      </c>
      <c r="D39" s="23">
        <f t="shared" si="5"/>
        <v>19</v>
      </c>
      <c r="E39" s="25">
        <v>168.15</v>
      </c>
      <c r="F39" s="26">
        <f>E39*2</f>
        <v>336.3</v>
      </c>
      <c r="G39" s="26">
        <f t="shared" si="4"/>
        <v>6389.7</v>
      </c>
    </row>
    <row r="40" spans="2:12" x14ac:dyDescent="0.25">
      <c r="B40" s="24" t="s">
        <v>40</v>
      </c>
      <c r="C40" s="23" t="s">
        <v>32</v>
      </c>
      <c r="D40" s="23">
        <f t="shared" si="5"/>
        <v>19</v>
      </c>
      <c r="E40" s="25" t="s">
        <v>32</v>
      </c>
      <c r="F40" s="26">
        <f>100/H29</f>
        <v>50</v>
      </c>
      <c r="G40" s="26">
        <f t="shared" si="4"/>
        <v>950</v>
      </c>
    </row>
    <row r="41" spans="2:12" x14ac:dyDescent="0.25">
      <c r="B41" s="24" t="s">
        <v>41</v>
      </c>
      <c r="C41" s="23" t="s">
        <v>32</v>
      </c>
      <c r="D41" s="23">
        <f t="shared" si="5"/>
        <v>19</v>
      </c>
      <c r="E41" s="25" t="s">
        <v>32</v>
      </c>
      <c r="F41" s="26">
        <f>300/H29</f>
        <v>150</v>
      </c>
      <c r="G41" s="26">
        <f t="shared" si="4"/>
        <v>2850</v>
      </c>
    </row>
    <row r="42" spans="2:12" x14ac:dyDescent="0.25">
      <c r="B42" s="24" t="s">
        <v>42</v>
      </c>
      <c r="C42" s="23" t="s">
        <v>32</v>
      </c>
      <c r="D42" s="23">
        <f t="shared" si="5"/>
        <v>19</v>
      </c>
      <c r="E42" s="25" t="s">
        <v>32</v>
      </c>
      <c r="F42" s="26">
        <f>300/H29</f>
        <v>150</v>
      </c>
      <c r="G42" s="26">
        <f t="shared" si="4"/>
        <v>2850</v>
      </c>
    </row>
    <row r="43" spans="2:12" x14ac:dyDescent="0.25">
      <c r="B43" s="24" t="s">
        <v>55</v>
      </c>
      <c r="C43" s="23" t="s">
        <v>63</v>
      </c>
      <c r="D43" s="23">
        <v>30</v>
      </c>
      <c r="E43" s="25" t="s">
        <v>32</v>
      </c>
      <c r="F43" s="26">
        <v>4752.96</v>
      </c>
      <c r="G43" s="26">
        <f t="shared" si="4"/>
        <v>142588.79999999999</v>
      </c>
    </row>
    <row r="44" spans="2:12" x14ac:dyDescent="0.25">
      <c r="B44" s="24" t="s">
        <v>58</v>
      </c>
      <c r="C44" s="23" t="s">
        <v>62</v>
      </c>
      <c r="D44" s="23">
        <f>D43</f>
        <v>30</v>
      </c>
      <c r="E44" s="25" t="s">
        <v>32</v>
      </c>
      <c r="F44" s="26">
        <v>127.94</v>
      </c>
      <c r="G44" s="26">
        <f t="shared" si="4"/>
        <v>3838.2</v>
      </c>
    </row>
    <row r="45" spans="2:12" x14ac:dyDescent="0.25">
      <c r="B45" s="24" t="s">
        <v>56</v>
      </c>
      <c r="C45" s="23" t="s">
        <v>59</v>
      </c>
      <c r="D45" s="23">
        <v>1</v>
      </c>
      <c r="E45" s="25" t="s">
        <v>32</v>
      </c>
      <c r="F45" s="26">
        <v>295.68</v>
      </c>
      <c r="G45" s="26">
        <f t="shared" si="4"/>
        <v>295.68</v>
      </c>
    </row>
    <row r="46" spans="2:12" x14ac:dyDescent="0.25">
      <c r="B46" s="24" t="s">
        <v>57</v>
      </c>
      <c r="C46" s="23" t="s">
        <v>61</v>
      </c>
      <c r="D46" s="23">
        <v>1</v>
      </c>
      <c r="E46" s="25" t="s">
        <v>32</v>
      </c>
      <c r="F46" s="26">
        <v>24.18</v>
      </c>
      <c r="G46" s="26">
        <f t="shared" si="4"/>
        <v>24.18</v>
      </c>
    </row>
    <row r="47" spans="2:12" x14ac:dyDescent="0.25">
      <c r="B47" s="24" t="s">
        <v>65</v>
      </c>
      <c r="C47" s="23" t="s">
        <v>64</v>
      </c>
      <c r="D47" s="23">
        <v>8</v>
      </c>
      <c r="E47" s="25" t="s">
        <v>32</v>
      </c>
      <c r="F47" s="26">
        <v>368.19</v>
      </c>
      <c r="G47" s="26">
        <f t="shared" si="4"/>
        <v>2945.52</v>
      </c>
    </row>
    <row r="48" spans="2:12" x14ac:dyDescent="0.25">
      <c r="B48" s="24" t="s">
        <v>66</v>
      </c>
      <c r="C48" s="23" t="s">
        <v>67</v>
      </c>
      <c r="D48" s="23">
        <v>8</v>
      </c>
      <c r="E48" s="25" t="s">
        <v>32</v>
      </c>
      <c r="F48" s="26">
        <v>149.27000000000001</v>
      </c>
      <c r="G48" s="26">
        <f t="shared" si="4"/>
        <v>1194.1600000000001</v>
      </c>
    </row>
    <row r="49" spans="2:12" x14ac:dyDescent="0.25">
      <c r="B49" s="24" t="s">
        <v>70</v>
      </c>
      <c r="C49" s="23" t="s">
        <v>60</v>
      </c>
      <c r="D49" s="23">
        <f>D29+D39+D43+D48</f>
        <v>76</v>
      </c>
      <c r="E49" s="25" t="s">
        <v>32</v>
      </c>
      <c r="F49" s="26">
        <v>5</v>
      </c>
      <c r="G49" s="26">
        <f t="shared" si="4"/>
        <v>380</v>
      </c>
    </row>
    <row r="50" spans="2:12" x14ac:dyDescent="0.25">
      <c r="B50" s="24" t="s">
        <v>87</v>
      </c>
      <c r="C50" s="23" t="s">
        <v>32</v>
      </c>
      <c r="D50" s="23">
        <v>1000000</v>
      </c>
      <c r="E50" s="25" t="s">
        <v>32</v>
      </c>
      <c r="F50" s="26">
        <v>3</v>
      </c>
      <c r="G50" s="26">
        <f>F50*D50</f>
        <v>3000000</v>
      </c>
    </row>
    <row r="51" spans="2:12" ht="15.75" x14ac:dyDescent="0.25">
      <c r="B51" s="24"/>
      <c r="C51" s="23"/>
      <c r="D51" s="23"/>
      <c r="E51" s="26"/>
      <c r="F51" s="27" t="s">
        <v>43</v>
      </c>
      <c r="G51" s="28">
        <f>SUM(G29:G50)</f>
        <v>3331468.9050000003</v>
      </c>
    </row>
    <row r="53" spans="2:12" x14ac:dyDescent="0.25">
      <c r="B53" s="20" t="s">
        <v>88</v>
      </c>
    </row>
    <row r="54" spans="2:12" x14ac:dyDescent="0.25">
      <c r="B54" s="20" t="s">
        <v>71</v>
      </c>
    </row>
    <row r="55" spans="2:12" x14ac:dyDescent="0.25">
      <c r="B55" s="20" t="s">
        <v>24</v>
      </c>
      <c r="C55" s="21" t="s">
        <v>44</v>
      </c>
      <c r="D55" s="21" t="s">
        <v>25</v>
      </c>
      <c r="E55" s="22" t="s">
        <v>26</v>
      </c>
      <c r="F55" s="20" t="s">
        <v>27</v>
      </c>
      <c r="G55" s="20" t="s">
        <v>28</v>
      </c>
      <c r="H55" s="23" t="s">
        <v>29</v>
      </c>
    </row>
    <row r="56" spans="2:12" x14ac:dyDescent="0.25">
      <c r="B56" s="24" t="s">
        <v>30</v>
      </c>
      <c r="C56" s="23" t="s">
        <v>45</v>
      </c>
      <c r="D56" s="23">
        <v>2</v>
      </c>
      <c r="E56" s="25">
        <v>1177</v>
      </c>
      <c r="F56" s="26">
        <f>E56*2</f>
        <v>2354</v>
      </c>
      <c r="G56" s="26">
        <f>F56*D56</f>
        <v>4708</v>
      </c>
      <c r="H56" s="23">
        <v>2</v>
      </c>
    </row>
    <row r="57" spans="2:12" x14ac:dyDescent="0.25">
      <c r="B57" s="24" t="s">
        <v>69</v>
      </c>
      <c r="C57" s="23" t="s">
        <v>68</v>
      </c>
      <c r="D57" s="23">
        <f>D56</f>
        <v>2</v>
      </c>
      <c r="E57" s="25"/>
      <c r="F57" s="26">
        <v>103.63</v>
      </c>
      <c r="G57" s="26">
        <f t="shared" ref="G57:G76" si="6">F57*D57</f>
        <v>207.26</v>
      </c>
      <c r="H57" s="31"/>
    </row>
    <row r="58" spans="2:12" x14ac:dyDescent="0.25">
      <c r="B58" s="24" t="s">
        <v>31</v>
      </c>
      <c r="C58" s="23" t="s">
        <v>46</v>
      </c>
      <c r="D58" s="23">
        <f>D56*4</f>
        <v>8</v>
      </c>
      <c r="E58" s="25" t="s">
        <v>32</v>
      </c>
      <c r="F58" s="26">
        <v>469</v>
      </c>
      <c r="G58" s="26">
        <f t="shared" si="6"/>
        <v>3752</v>
      </c>
      <c r="I58" s="37" t="s">
        <v>90</v>
      </c>
      <c r="J58" s="38"/>
      <c r="K58" s="38"/>
      <c r="L58" s="39"/>
    </row>
    <row r="59" spans="2:12" x14ac:dyDescent="0.25">
      <c r="B59" s="24" t="s">
        <v>33</v>
      </c>
      <c r="C59" s="23" t="s">
        <v>47</v>
      </c>
      <c r="D59" s="23">
        <f>D58*2</f>
        <v>16</v>
      </c>
      <c r="E59" s="25" t="s">
        <v>32</v>
      </c>
      <c r="F59" s="26">
        <v>71</v>
      </c>
      <c r="G59" s="26">
        <f t="shared" si="6"/>
        <v>1136</v>
      </c>
      <c r="I59" s="19" t="str">
        <f>'Serviços Proposta 3 - RFID'!A11</f>
        <v>Perfil</v>
      </c>
      <c r="J59" s="19" t="str">
        <f>'Serviços Proposta 3 - RFID'!B11</f>
        <v>Horas</v>
      </c>
      <c r="K59" s="19" t="str">
        <f>'Serviços Proposta 3 - RFID'!C11</f>
        <v>H/h (lista) R$</v>
      </c>
      <c r="L59" s="19" t="str">
        <f>'Serviços Proposta 3 - RFID'!D11</f>
        <v>Total (R$)</v>
      </c>
    </row>
    <row r="60" spans="2:12" x14ac:dyDescent="0.25">
      <c r="B60" s="24" t="s">
        <v>34</v>
      </c>
      <c r="C60" s="23" t="s">
        <v>50</v>
      </c>
      <c r="D60" s="23">
        <f>D56</f>
        <v>2</v>
      </c>
      <c r="E60" s="25" t="s">
        <v>32</v>
      </c>
      <c r="F60" s="26">
        <f>3600/H56</f>
        <v>1800</v>
      </c>
      <c r="G60" s="26">
        <f t="shared" si="6"/>
        <v>3600</v>
      </c>
      <c r="I60" s="24" t="str">
        <f>'Serviços Proposta 3 - RFID'!A12</f>
        <v>GP</v>
      </c>
      <c r="J60" s="24">
        <f>'Serviços Proposta 3 - RFID'!B12</f>
        <v>110</v>
      </c>
      <c r="K60" s="26">
        <f>'Serviços Proposta 3 - RFID'!C12</f>
        <v>150</v>
      </c>
      <c r="L60" s="26">
        <f>'Serviços Proposta 3 - RFID'!D12</f>
        <v>16500</v>
      </c>
    </row>
    <row r="61" spans="2:12" x14ac:dyDescent="0.25">
      <c r="B61" s="24" t="s">
        <v>52</v>
      </c>
      <c r="C61" s="23" t="s">
        <v>32</v>
      </c>
      <c r="D61" s="23">
        <f>D60*2</f>
        <v>4</v>
      </c>
      <c r="E61" s="25" t="s">
        <v>32</v>
      </c>
      <c r="F61" s="26">
        <v>200</v>
      </c>
      <c r="G61" s="26">
        <f t="shared" si="6"/>
        <v>800</v>
      </c>
      <c r="I61" s="24" t="str">
        <f>'Serviços Proposta 3 - RFID'!A13</f>
        <v>Analista PL.</v>
      </c>
      <c r="J61" s="24">
        <f>'Serviços Proposta 3 - RFID'!B13</f>
        <v>0</v>
      </c>
      <c r="K61" s="26">
        <f>'Serviços Proposta 3 - RFID'!C13</f>
        <v>105</v>
      </c>
      <c r="L61" s="26">
        <f>'Serviços Proposta 3 - RFID'!D13</f>
        <v>0</v>
      </c>
    </row>
    <row r="62" spans="2:12" x14ac:dyDescent="0.25">
      <c r="B62" s="24" t="s">
        <v>35</v>
      </c>
      <c r="C62" s="23" t="s">
        <v>51</v>
      </c>
      <c r="D62" s="23">
        <f>$D$33</f>
        <v>19</v>
      </c>
      <c r="E62" s="25" t="s">
        <v>32</v>
      </c>
      <c r="F62" s="26">
        <f>568/H56</f>
        <v>284</v>
      </c>
      <c r="G62" s="26">
        <f t="shared" si="6"/>
        <v>5396</v>
      </c>
      <c r="I62" s="24" t="str">
        <f>'Serviços Proposta 3 - RFID'!A14</f>
        <v>Eng. PL</v>
      </c>
      <c r="J62" s="24">
        <f>'Serviços Proposta 3 - RFID'!B14</f>
        <v>732</v>
      </c>
      <c r="K62" s="26">
        <f>'Serviços Proposta 3 - RFID'!C14</f>
        <v>105</v>
      </c>
      <c r="L62" s="26">
        <f>'Serviços Proposta 3 - RFID'!D14</f>
        <v>76860</v>
      </c>
    </row>
    <row r="63" spans="2:12" x14ac:dyDescent="0.25">
      <c r="B63" s="24" t="s">
        <v>36</v>
      </c>
      <c r="C63" s="23" t="s">
        <v>32</v>
      </c>
      <c r="D63" s="23">
        <f t="shared" ref="D63:D69" si="7">$D$33</f>
        <v>19</v>
      </c>
      <c r="E63" s="25" t="s">
        <v>32</v>
      </c>
      <c r="F63" s="26">
        <f>300/H56</f>
        <v>150</v>
      </c>
      <c r="G63" s="26">
        <f t="shared" si="6"/>
        <v>2850</v>
      </c>
      <c r="I63" s="24" t="str">
        <f>'Serviços Proposta 3 - RFID'!A15</f>
        <v>Instaladores</v>
      </c>
      <c r="J63" s="24">
        <f>'Serviços Proposta 3 - RFID'!B15</f>
        <v>0</v>
      </c>
      <c r="K63" s="26">
        <f>'Serviços Proposta 3 - RFID'!C15</f>
        <v>80</v>
      </c>
      <c r="L63" s="26">
        <f>'Serviços Proposta 3 - RFID'!D15</f>
        <v>0</v>
      </c>
    </row>
    <row r="64" spans="2:12" x14ac:dyDescent="0.25">
      <c r="B64" s="24" t="s">
        <v>37</v>
      </c>
      <c r="C64" s="23" t="s">
        <v>32</v>
      </c>
      <c r="D64" s="23">
        <f t="shared" si="7"/>
        <v>19</v>
      </c>
      <c r="E64" s="25" t="s">
        <v>32</v>
      </c>
      <c r="F64" s="26">
        <f>224.81/H56</f>
        <v>112.405</v>
      </c>
      <c r="G64" s="26">
        <f t="shared" si="6"/>
        <v>2135.6950000000002</v>
      </c>
      <c r="L64" s="18">
        <f>'Serviços Proposta 3 - RFID'!D16</f>
        <v>93360</v>
      </c>
    </row>
    <row r="65" spans="2:7" x14ac:dyDescent="0.25">
      <c r="B65" s="24" t="s">
        <v>38</v>
      </c>
      <c r="C65" s="23" t="s">
        <v>49</v>
      </c>
      <c r="D65" s="23">
        <f t="shared" si="7"/>
        <v>19</v>
      </c>
      <c r="E65" s="25" t="s">
        <v>32</v>
      </c>
      <c r="F65" s="26">
        <f>2300/H56</f>
        <v>1150</v>
      </c>
      <c r="G65" s="26">
        <f t="shared" si="6"/>
        <v>21850</v>
      </c>
    </row>
    <row r="66" spans="2:7" x14ac:dyDescent="0.25">
      <c r="B66" s="24" t="s">
        <v>39</v>
      </c>
      <c r="C66" s="23" t="s">
        <v>48</v>
      </c>
      <c r="D66" s="23">
        <f t="shared" si="7"/>
        <v>19</v>
      </c>
      <c r="E66" s="25">
        <v>168.15</v>
      </c>
      <c r="F66" s="26">
        <f>E66*2</f>
        <v>336.3</v>
      </c>
      <c r="G66" s="26">
        <f t="shared" si="6"/>
        <v>6389.7</v>
      </c>
    </row>
    <row r="67" spans="2:7" x14ac:dyDescent="0.25">
      <c r="B67" s="24" t="s">
        <v>40</v>
      </c>
      <c r="C67" s="23" t="s">
        <v>32</v>
      </c>
      <c r="D67" s="23">
        <f t="shared" si="7"/>
        <v>19</v>
      </c>
      <c r="E67" s="25" t="s">
        <v>32</v>
      </c>
      <c r="F67" s="26">
        <f>100/H56</f>
        <v>50</v>
      </c>
      <c r="G67" s="26">
        <f t="shared" si="6"/>
        <v>950</v>
      </c>
    </row>
    <row r="68" spans="2:7" x14ac:dyDescent="0.25">
      <c r="B68" s="24" t="s">
        <v>41</v>
      </c>
      <c r="C68" s="23" t="s">
        <v>32</v>
      </c>
      <c r="D68" s="23">
        <f t="shared" si="7"/>
        <v>19</v>
      </c>
      <c r="E68" s="25" t="s">
        <v>32</v>
      </c>
      <c r="F68" s="26">
        <f>300/H56</f>
        <v>150</v>
      </c>
      <c r="G68" s="26">
        <f t="shared" si="6"/>
        <v>2850</v>
      </c>
    </row>
    <row r="69" spans="2:7" x14ac:dyDescent="0.25">
      <c r="B69" s="24" t="s">
        <v>42</v>
      </c>
      <c r="C69" s="23" t="s">
        <v>32</v>
      </c>
      <c r="D69" s="23">
        <f t="shared" si="7"/>
        <v>19</v>
      </c>
      <c r="E69" s="25" t="s">
        <v>32</v>
      </c>
      <c r="F69" s="26">
        <f>300/H56</f>
        <v>150</v>
      </c>
      <c r="G69" s="26">
        <f t="shared" si="6"/>
        <v>2850</v>
      </c>
    </row>
    <row r="70" spans="2:7" x14ac:dyDescent="0.25">
      <c r="B70" s="24" t="s">
        <v>55</v>
      </c>
      <c r="C70" s="23" t="s">
        <v>63</v>
      </c>
      <c r="D70" s="23">
        <v>3</v>
      </c>
      <c r="E70" s="25" t="s">
        <v>32</v>
      </c>
      <c r="F70" s="26">
        <v>4752.96</v>
      </c>
      <c r="G70" s="26">
        <f t="shared" si="6"/>
        <v>14258.880000000001</v>
      </c>
    </row>
    <row r="71" spans="2:7" x14ac:dyDescent="0.25">
      <c r="B71" s="24" t="s">
        <v>58</v>
      </c>
      <c r="C71" s="23" t="s">
        <v>62</v>
      </c>
      <c r="D71" s="23">
        <f>D70</f>
        <v>3</v>
      </c>
      <c r="E71" s="25" t="s">
        <v>32</v>
      </c>
      <c r="F71" s="26">
        <v>127.94</v>
      </c>
      <c r="G71" s="26">
        <f t="shared" si="6"/>
        <v>383.82</v>
      </c>
    </row>
    <row r="72" spans="2:7" x14ac:dyDescent="0.25">
      <c r="B72" s="24" t="s">
        <v>56</v>
      </c>
      <c r="C72" s="23" t="s">
        <v>59</v>
      </c>
      <c r="D72" s="23">
        <v>1</v>
      </c>
      <c r="E72" s="25" t="s">
        <v>32</v>
      </c>
      <c r="F72" s="26">
        <v>295.68</v>
      </c>
      <c r="G72" s="26">
        <f t="shared" si="6"/>
        <v>295.68</v>
      </c>
    </row>
    <row r="73" spans="2:7" x14ac:dyDescent="0.25">
      <c r="B73" s="24" t="s">
        <v>57</v>
      </c>
      <c r="C73" s="23" t="s">
        <v>61</v>
      </c>
      <c r="D73" s="23">
        <v>1</v>
      </c>
      <c r="E73" s="25" t="s">
        <v>32</v>
      </c>
      <c r="F73" s="26">
        <v>24.18</v>
      </c>
      <c r="G73" s="26">
        <f t="shared" si="6"/>
        <v>24.18</v>
      </c>
    </row>
    <row r="74" spans="2:7" x14ac:dyDescent="0.25">
      <c r="B74" s="24" t="s">
        <v>65</v>
      </c>
      <c r="C74" s="23" t="s">
        <v>64</v>
      </c>
      <c r="D74" s="23">
        <v>8</v>
      </c>
      <c r="E74" s="25" t="s">
        <v>32</v>
      </c>
      <c r="F74" s="26">
        <v>368.19</v>
      </c>
      <c r="G74" s="26">
        <f t="shared" si="6"/>
        <v>2945.52</v>
      </c>
    </row>
    <row r="75" spans="2:7" x14ac:dyDescent="0.25">
      <c r="B75" s="24" t="s">
        <v>66</v>
      </c>
      <c r="C75" s="23" t="s">
        <v>67</v>
      </c>
      <c r="D75" s="23">
        <v>8</v>
      </c>
      <c r="E75" s="25" t="s">
        <v>32</v>
      </c>
      <c r="F75" s="26">
        <v>149.27000000000001</v>
      </c>
      <c r="G75" s="26">
        <f t="shared" si="6"/>
        <v>1194.1600000000001</v>
      </c>
    </row>
    <row r="76" spans="2:7" x14ac:dyDescent="0.25">
      <c r="B76" s="24" t="s">
        <v>70</v>
      </c>
      <c r="C76" s="23" t="s">
        <v>60</v>
      </c>
      <c r="D76" s="23">
        <f>D56+D66+D70+D75</f>
        <v>32</v>
      </c>
      <c r="E76" s="25" t="s">
        <v>32</v>
      </c>
      <c r="F76" s="26">
        <v>5</v>
      </c>
      <c r="G76" s="26">
        <f t="shared" si="6"/>
        <v>160</v>
      </c>
    </row>
    <row r="77" spans="2:7" x14ac:dyDescent="0.25">
      <c r="B77" s="24" t="s">
        <v>87</v>
      </c>
      <c r="C77" s="23" t="s">
        <v>32</v>
      </c>
      <c r="D77" s="23">
        <v>100000</v>
      </c>
      <c r="E77" s="25" t="s">
        <v>32</v>
      </c>
      <c r="F77" s="26">
        <v>3</v>
      </c>
      <c r="G77" s="26">
        <f>F77*D77</f>
        <v>300000</v>
      </c>
    </row>
    <row r="78" spans="2:7" ht="15.75" x14ac:dyDescent="0.25">
      <c r="B78" s="24"/>
      <c r="C78" s="23"/>
      <c r="D78" s="23"/>
      <c r="E78" s="26"/>
      <c r="F78" s="27" t="s">
        <v>43</v>
      </c>
      <c r="G78" s="28">
        <f>SUM(G56:G77)</f>
        <v>378736.89500000002</v>
      </c>
    </row>
  </sheetData>
  <mergeCells count="3">
    <mergeCell ref="I6:L6"/>
    <mergeCell ref="I31:L31"/>
    <mergeCell ref="I58:L58"/>
  </mergeCells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4" sqref="A4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2.7109375" style="1" bestFit="1" customWidth="1"/>
    <col min="4" max="4" width="11.7109375" style="1" bestFit="1" customWidth="1"/>
    <col min="5" max="5" width="12.5703125" style="1" bestFit="1" customWidth="1"/>
    <col min="6" max="6" width="3.42578125" style="1" customWidth="1"/>
    <col min="7" max="7" width="9.140625" style="1"/>
    <col min="8" max="8" width="15.7109375" style="1" bestFit="1" customWidth="1"/>
    <col min="9" max="9" width="10.28515625" style="1" bestFit="1" customWidth="1"/>
    <col min="10" max="10" width="14.28515625" style="1" bestFit="1" customWidth="1"/>
    <col min="11" max="16384" width="9.140625" style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/>
      <c r="G1" s="3"/>
      <c r="H1" s="3"/>
      <c r="I1" s="3"/>
      <c r="J1" s="3"/>
    </row>
    <row r="2" spans="1:10" x14ac:dyDescent="0.25">
      <c r="A2" s="4" t="s">
        <v>18</v>
      </c>
      <c r="B2" s="32">
        <v>4</v>
      </c>
      <c r="C2" s="32"/>
      <c r="D2" s="32">
        <v>4</v>
      </c>
      <c r="E2" s="32"/>
      <c r="F2" s="3"/>
      <c r="G2" s="3"/>
      <c r="H2" s="3"/>
      <c r="I2" s="3"/>
      <c r="J2" s="3"/>
    </row>
    <row r="3" spans="1:10" ht="30" x14ac:dyDescent="0.25">
      <c r="A3" s="4" t="s">
        <v>101</v>
      </c>
      <c r="B3" s="33"/>
      <c r="C3" s="32">
        <v>120</v>
      </c>
      <c r="D3" s="33"/>
      <c r="E3" s="33"/>
      <c r="F3" s="3"/>
      <c r="G3" s="3"/>
      <c r="H3" s="3"/>
      <c r="I3" s="3"/>
      <c r="J3" s="3"/>
    </row>
    <row r="4" spans="1:10" ht="30" x14ac:dyDescent="0.25">
      <c r="A4" s="5" t="s">
        <v>76</v>
      </c>
      <c r="B4" s="32"/>
      <c r="C4" s="32"/>
      <c r="D4" s="32">
        <v>40</v>
      </c>
      <c r="E4" s="32"/>
      <c r="F4" s="3"/>
      <c r="G4" s="3"/>
      <c r="H4" s="3"/>
      <c r="I4" s="3"/>
      <c r="J4" s="3"/>
    </row>
    <row r="5" spans="1:10" ht="30" x14ac:dyDescent="0.25">
      <c r="A5" s="4" t="s">
        <v>77</v>
      </c>
      <c r="B5" s="32"/>
      <c r="C5" s="32"/>
      <c r="D5" s="32">
        <v>24</v>
      </c>
      <c r="E5" s="32"/>
      <c r="F5" s="3"/>
      <c r="G5" s="3"/>
      <c r="H5" s="3"/>
      <c r="I5" s="3"/>
      <c r="J5" s="3"/>
    </row>
    <row r="6" spans="1:10" ht="15.75" customHeight="1" x14ac:dyDescent="0.25">
      <c r="A6" s="5" t="s">
        <v>78</v>
      </c>
      <c r="B6" s="32"/>
      <c r="C6" s="32"/>
      <c r="D6" s="32">
        <v>40</v>
      </c>
      <c r="E6" s="32"/>
      <c r="F6" s="3"/>
      <c r="G6" s="3"/>
      <c r="H6" s="3"/>
      <c r="I6" s="3"/>
      <c r="J6" s="3"/>
    </row>
    <row r="7" spans="1:10" x14ac:dyDescent="0.25">
      <c r="A7" s="5" t="s">
        <v>20</v>
      </c>
      <c r="B7" s="32"/>
      <c r="C7" s="32"/>
      <c r="D7" s="32">
        <v>4</v>
      </c>
      <c r="E7" s="32"/>
      <c r="F7" s="3"/>
      <c r="G7" s="3"/>
      <c r="H7" s="3"/>
      <c r="I7" s="3"/>
      <c r="J7" s="3"/>
    </row>
    <row r="8" spans="1:10" x14ac:dyDescent="0.25">
      <c r="A8" s="5" t="s">
        <v>72</v>
      </c>
      <c r="B8" s="32"/>
      <c r="C8" s="32"/>
      <c r="D8" s="32">
        <v>8</v>
      </c>
      <c r="E8" s="32"/>
      <c r="F8" s="3"/>
      <c r="G8" s="3"/>
      <c r="H8" s="3"/>
      <c r="I8" s="3"/>
      <c r="J8" s="3"/>
    </row>
    <row r="9" spans="1:10" x14ac:dyDescent="0.25">
      <c r="A9" s="5" t="s">
        <v>73</v>
      </c>
      <c r="B9" s="32"/>
      <c r="C9" s="32"/>
      <c r="D9" s="32">
        <v>2</v>
      </c>
      <c r="E9" s="32"/>
      <c r="F9" s="3"/>
      <c r="G9" s="3"/>
      <c r="H9" s="3"/>
      <c r="I9" s="3"/>
      <c r="J9" s="3"/>
    </row>
    <row r="10" spans="1:10" x14ac:dyDescent="0.25">
      <c r="A10" s="5" t="s">
        <v>74</v>
      </c>
      <c r="B10" s="32"/>
      <c r="C10" s="32"/>
      <c r="D10" s="32"/>
      <c r="E10" s="32">
        <v>32</v>
      </c>
      <c r="F10" s="3"/>
      <c r="G10" s="3"/>
      <c r="H10" s="3"/>
      <c r="I10" s="3"/>
      <c r="J10" s="3"/>
    </row>
    <row r="11" spans="1:10" x14ac:dyDescent="0.25">
      <c r="A11" s="5" t="s">
        <v>75</v>
      </c>
      <c r="B11" s="32"/>
      <c r="C11" s="32"/>
      <c r="D11" s="32"/>
      <c r="E11" s="32">
        <v>24</v>
      </c>
      <c r="F11" s="3"/>
      <c r="G11" s="3"/>
      <c r="H11" s="3"/>
      <c r="I11" s="3"/>
      <c r="J11" s="3"/>
    </row>
    <row r="12" spans="1:10" x14ac:dyDescent="0.25">
      <c r="A12" s="5" t="s">
        <v>22</v>
      </c>
      <c r="B12" s="32"/>
      <c r="C12" s="32">
        <v>0</v>
      </c>
      <c r="D12" s="32"/>
      <c r="E12" s="32"/>
      <c r="F12" s="3"/>
      <c r="G12" s="3"/>
      <c r="H12" s="3"/>
      <c r="I12" s="3"/>
      <c r="J12" s="3"/>
    </row>
    <row r="13" spans="1:10" x14ac:dyDescent="0.25">
      <c r="A13" s="4" t="s">
        <v>21</v>
      </c>
      <c r="B13" s="32"/>
      <c r="C13" s="32">
        <v>0</v>
      </c>
      <c r="D13" s="32"/>
      <c r="E13" s="32"/>
      <c r="F13" s="3"/>
      <c r="G13" s="3"/>
      <c r="H13" s="3"/>
      <c r="I13" s="3"/>
      <c r="J13" s="3"/>
    </row>
    <row r="14" spans="1:10" x14ac:dyDescent="0.25">
      <c r="A14" s="6" t="s">
        <v>11</v>
      </c>
      <c r="B14" s="32">
        <v>21.6</v>
      </c>
      <c r="C14" s="32"/>
      <c r="D14" s="32">
        <v>8</v>
      </c>
      <c r="E14" s="32"/>
      <c r="F14" s="3"/>
      <c r="G14" s="3"/>
      <c r="H14" s="3"/>
      <c r="I14" s="3"/>
      <c r="J14" s="3"/>
    </row>
    <row r="15" spans="1:10" x14ac:dyDescent="0.25">
      <c r="A15" s="8"/>
      <c r="B15" s="9">
        <f>SUM(B2:B14)</f>
        <v>25.6</v>
      </c>
      <c r="C15" s="9">
        <f>SUM(C2:C14)</f>
        <v>120</v>
      </c>
      <c r="D15" s="9">
        <f>SUM(D2:D14)</f>
        <v>130</v>
      </c>
      <c r="E15" s="9">
        <f>SUM(E2:E14)</f>
        <v>56</v>
      </c>
      <c r="F15" s="3"/>
      <c r="G15" s="3"/>
      <c r="H15" s="3"/>
      <c r="I15" s="3"/>
      <c r="J15" s="3"/>
    </row>
    <row r="16" spans="1:10" x14ac:dyDescent="0.25">
      <c r="A16" s="10" t="s">
        <v>5</v>
      </c>
      <c r="B16" s="11">
        <f>(C15+D15+E15)*0.2</f>
        <v>61.2</v>
      </c>
      <c r="C16" s="12"/>
      <c r="D16" s="12"/>
      <c r="E16" s="12"/>
      <c r="F16" s="3"/>
      <c r="G16" s="3"/>
      <c r="H16" s="3"/>
      <c r="I16" s="3"/>
      <c r="J16" s="3"/>
    </row>
    <row r="17" spans="1:11" x14ac:dyDescent="0.25">
      <c r="A17" s="10" t="s">
        <v>6</v>
      </c>
      <c r="B17" s="11">
        <f>(C15+D15+E15)*0.15</f>
        <v>45.9</v>
      </c>
      <c r="C17" s="12"/>
      <c r="D17" s="12"/>
      <c r="E17" s="12"/>
      <c r="F17" s="3"/>
      <c r="G17" s="3"/>
      <c r="H17" s="3"/>
      <c r="I17" s="3"/>
      <c r="J17" s="3"/>
    </row>
    <row r="18" spans="1:11" x14ac:dyDescent="0.25">
      <c r="A18" s="10" t="s">
        <v>7</v>
      </c>
      <c r="B18" s="11">
        <f>(C15+D15+E15)*0.1</f>
        <v>30.6</v>
      </c>
      <c r="C18" s="12"/>
      <c r="D18" s="12"/>
      <c r="E18" s="12"/>
      <c r="F18" s="3"/>
      <c r="G18" s="3"/>
      <c r="H18" s="3"/>
      <c r="I18" s="3"/>
      <c r="J18" s="3"/>
    </row>
    <row r="19" spans="1:11" x14ac:dyDescent="0.25">
      <c r="A19" s="12"/>
      <c r="B19" s="12"/>
      <c r="C19" s="12"/>
      <c r="D19" s="12"/>
      <c r="E19" s="12"/>
      <c r="F19" s="3"/>
      <c r="G19" s="3"/>
      <c r="H19" s="3"/>
      <c r="I19" s="3"/>
      <c r="J19" s="3"/>
    </row>
    <row r="20" spans="1:11" x14ac:dyDescent="0.25">
      <c r="A20" s="7" t="s">
        <v>8</v>
      </c>
      <c r="B20" s="12"/>
      <c r="C20" s="12"/>
      <c r="D20" s="12"/>
      <c r="E20" s="12"/>
      <c r="F20" s="3"/>
      <c r="G20" s="3"/>
      <c r="H20" s="3"/>
      <c r="I20" s="3"/>
      <c r="J20" s="3"/>
    </row>
    <row r="21" spans="1:11" x14ac:dyDescent="0.25">
      <c r="A21" s="19" t="s">
        <v>9</v>
      </c>
      <c r="B21" s="19" t="s">
        <v>23</v>
      </c>
      <c r="C21" s="19" t="s">
        <v>10</v>
      </c>
      <c r="D21" s="19" t="s">
        <v>17</v>
      </c>
      <c r="E21" s="12"/>
      <c r="F21" s="12"/>
      <c r="G21" s="3"/>
      <c r="H21" s="3"/>
      <c r="I21" s="3"/>
      <c r="J21" s="3"/>
      <c r="K21" s="3"/>
    </row>
    <row r="22" spans="1:11" x14ac:dyDescent="0.25">
      <c r="A22" s="13" t="str">
        <f>B1</f>
        <v>GP</v>
      </c>
      <c r="B22" s="13">
        <f>B15</f>
        <v>25.6</v>
      </c>
      <c r="C22" s="14">
        <v>150</v>
      </c>
      <c r="D22" s="15">
        <f>C22*B15</f>
        <v>3840</v>
      </c>
      <c r="E22" s="12"/>
      <c r="F22" s="12"/>
      <c r="G22" s="3"/>
      <c r="H22" s="3"/>
      <c r="I22" s="3"/>
      <c r="J22" s="3"/>
      <c r="K22" s="3"/>
    </row>
    <row r="23" spans="1:11" x14ac:dyDescent="0.25">
      <c r="A23" s="13" t="str">
        <f>C1</f>
        <v>Analista PL.</v>
      </c>
      <c r="B23" s="13">
        <f>C15</f>
        <v>120</v>
      </c>
      <c r="C23" s="14">
        <v>105</v>
      </c>
      <c r="D23" s="15">
        <f>C23*C15</f>
        <v>12600</v>
      </c>
      <c r="E23" s="12"/>
      <c r="F23" s="12"/>
      <c r="G23" s="3"/>
      <c r="H23" s="3"/>
      <c r="I23" s="3"/>
      <c r="J23" s="3"/>
      <c r="K23" s="3"/>
    </row>
    <row r="24" spans="1:11" x14ac:dyDescent="0.25">
      <c r="A24" s="13" t="str">
        <f>D1</f>
        <v>Eng. PL</v>
      </c>
      <c r="B24" s="13">
        <f>D15</f>
        <v>130</v>
      </c>
      <c r="C24" s="14">
        <v>105</v>
      </c>
      <c r="D24" s="15">
        <f>C24*D15</f>
        <v>13650</v>
      </c>
      <c r="E24" s="12"/>
      <c r="F24" s="12"/>
      <c r="G24" s="3"/>
      <c r="H24" s="3"/>
      <c r="I24" s="3"/>
      <c r="J24" s="3"/>
      <c r="K24" s="3"/>
    </row>
    <row r="25" spans="1:11" x14ac:dyDescent="0.25">
      <c r="A25" s="13" t="str">
        <f>E1</f>
        <v>Eng. Jr</v>
      </c>
      <c r="B25" s="13">
        <f>E15</f>
        <v>56</v>
      </c>
      <c r="C25" s="14">
        <v>105</v>
      </c>
      <c r="D25" s="15">
        <f>C25*E15</f>
        <v>5880</v>
      </c>
      <c r="E25" s="12"/>
      <c r="F25" s="12"/>
      <c r="G25" s="3"/>
      <c r="H25" s="3"/>
      <c r="I25" s="3"/>
      <c r="J25" s="3"/>
      <c r="K25" s="3"/>
    </row>
    <row r="26" spans="1:11" x14ac:dyDescent="0.25">
      <c r="A26" s="16"/>
      <c r="B26" s="16"/>
      <c r="C26" s="17"/>
      <c r="D26" s="18">
        <f>SUM(D22:D25)</f>
        <v>35970</v>
      </c>
      <c r="E26" s="12"/>
      <c r="F26" s="12"/>
      <c r="G26" s="3"/>
      <c r="H26" s="3"/>
      <c r="I26" s="3"/>
      <c r="J26" s="3"/>
      <c r="K26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4" sqref="D4"/>
    </sheetView>
  </sheetViews>
  <sheetFormatPr defaultRowHeight="15" x14ac:dyDescent="0.25"/>
  <cols>
    <col min="1" max="1" width="60.28515625" style="1" bestFit="1" customWidth="1"/>
    <col min="2" max="2" width="14.42578125" style="1" customWidth="1"/>
    <col min="3" max="3" width="12.7109375" style="1" bestFit="1" customWidth="1"/>
    <col min="4" max="4" width="14.42578125" style="1" bestFit="1" customWidth="1"/>
    <col min="5" max="5" width="12.5703125" style="1" bestFit="1" customWidth="1"/>
    <col min="6" max="6" width="12.5703125" style="35" bestFit="1" customWidth="1"/>
    <col min="7" max="7" width="9.140625" style="1"/>
    <col min="8" max="8" width="15.7109375" style="1" bestFit="1" customWidth="1"/>
    <col min="9" max="9" width="10.28515625" style="1" bestFit="1" customWidth="1"/>
    <col min="10" max="10" width="14.28515625" style="1" bestFit="1" customWidth="1"/>
    <col min="11" max="16384" width="9.140625" style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85</v>
      </c>
      <c r="F1" s="7" t="s">
        <v>91</v>
      </c>
      <c r="G1" s="3"/>
      <c r="H1" s="3"/>
      <c r="I1" s="3"/>
      <c r="J1" s="3"/>
    </row>
    <row r="2" spans="1:10" x14ac:dyDescent="0.25">
      <c r="A2" s="4" t="s">
        <v>18</v>
      </c>
      <c r="B2" s="32">
        <v>4</v>
      </c>
      <c r="C2" s="32">
        <v>4</v>
      </c>
      <c r="D2" s="32">
        <v>4</v>
      </c>
      <c r="E2" s="32"/>
      <c r="F2" s="32"/>
      <c r="G2" s="3"/>
      <c r="H2" s="3"/>
      <c r="I2" s="3"/>
      <c r="J2" s="3"/>
    </row>
    <row r="3" spans="1:10" x14ac:dyDescent="0.25">
      <c r="A3" s="4" t="s">
        <v>19</v>
      </c>
      <c r="B3" s="32"/>
      <c r="C3" s="32">
        <v>95</v>
      </c>
      <c r="D3" s="32"/>
      <c r="E3" s="32"/>
      <c r="F3" s="32"/>
      <c r="G3" s="3"/>
      <c r="H3" s="3"/>
      <c r="I3" s="3"/>
      <c r="J3" s="3"/>
    </row>
    <row r="4" spans="1:10" x14ac:dyDescent="0.25">
      <c r="A4" s="4" t="s">
        <v>92</v>
      </c>
      <c r="B4" s="33"/>
      <c r="C4" s="32">
        <v>335</v>
      </c>
      <c r="D4" s="33"/>
      <c r="E4" s="33"/>
      <c r="F4" s="32"/>
      <c r="G4" s="3"/>
      <c r="H4" s="3"/>
      <c r="I4" s="3"/>
      <c r="J4" s="3"/>
    </row>
    <row r="5" spans="1:10" x14ac:dyDescent="0.25">
      <c r="A5" s="36" t="s">
        <v>93</v>
      </c>
      <c r="B5" s="33"/>
      <c r="C5" s="32">
        <v>175</v>
      </c>
      <c r="D5" s="33"/>
      <c r="E5" s="33"/>
      <c r="F5" s="32"/>
      <c r="G5" s="3"/>
      <c r="H5" s="3"/>
      <c r="I5" s="3"/>
      <c r="J5" s="3"/>
    </row>
    <row r="6" spans="1:10" x14ac:dyDescent="0.25">
      <c r="A6" s="36" t="s">
        <v>94</v>
      </c>
      <c r="B6" s="33"/>
      <c r="C6" s="32">
        <v>95</v>
      </c>
      <c r="D6" s="33"/>
      <c r="E6" s="33"/>
      <c r="F6" s="32"/>
      <c r="G6" s="3"/>
      <c r="H6" s="3"/>
      <c r="I6" s="3"/>
      <c r="J6" s="3"/>
    </row>
    <row r="7" spans="1:10" x14ac:dyDescent="0.25">
      <c r="A7" s="36" t="s">
        <v>95</v>
      </c>
      <c r="B7" s="33"/>
      <c r="C7" s="32">
        <v>55</v>
      </c>
      <c r="D7" s="33"/>
      <c r="E7" s="33"/>
      <c r="F7" s="32"/>
      <c r="G7" s="3"/>
      <c r="H7" s="3"/>
      <c r="I7" s="3"/>
      <c r="J7" s="3"/>
    </row>
    <row r="8" spans="1:10" x14ac:dyDescent="0.25">
      <c r="A8" s="36" t="s">
        <v>96</v>
      </c>
      <c r="B8" s="33"/>
      <c r="C8" s="32"/>
      <c r="D8" s="33"/>
      <c r="E8" s="33"/>
      <c r="F8" s="32">
        <v>40</v>
      </c>
      <c r="G8" s="3"/>
      <c r="H8" s="3"/>
      <c r="I8" s="3"/>
      <c r="J8" s="3"/>
    </row>
    <row r="9" spans="1:10" x14ac:dyDescent="0.25">
      <c r="A9" s="36" t="s">
        <v>97</v>
      </c>
      <c r="B9" s="33"/>
      <c r="C9" s="32">
        <v>40</v>
      </c>
      <c r="D9" s="33"/>
      <c r="E9" s="33"/>
      <c r="F9" s="32"/>
      <c r="G9" s="3"/>
      <c r="H9" s="3"/>
      <c r="I9" s="3"/>
      <c r="J9" s="3"/>
    </row>
    <row r="10" spans="1:10" x14ac:dyDescent="0.25">
      <c r="A10" s="36" t="s">
        <v>21</v>
      </c>
      <c r="B10" s="33"/>
      <c r="C10" s="32">
        <v>24</v>
      </c>
      <c r="D10" s="33"/>
      <c r="E10" s="33"/>
      <c r="F10" s="32"/>
      <c r="G10" s="3"/>
      <c r="H10" s="3"/>
      <c r="I10" s="3"/>
      <c r="J10" s="3"/>
    </row>
    <row r="11" spans="1:10" x14ac:dyDescent="0.25">
      <c r="A11" s="36" t="s">
        <v>98</v>
      </c>
      <c r="B11" s="33"/>
      <c r="C11" s="32">
        <v>70</v>
      </c>
      <c r="D11" s="33"/>
      <c r="E11" s="33"/>
      <c r="F11" s="32"/>
      <c r="G11" s="3"/>
      <c r="H11" s="3"/>
      <c r="I11" s="3"/>
      <c r="J11" s="3"/>
    </row>
    <row r="12" spans="1:10" x14ac:dyDescent="0.25">
      <c r="A12" s="36" t="s">
        <v>99</v>
      </c>
      <c r="B12" s="33"/>
      <c r="C12" s="32">
        <v>480</v>
      </c>
      <c r="D12" s="33"/>
      <c r="E12" s="33"/>
      <c r="F12" s="32"/>
      <c r="G12" s="3"/>
      <c r="H12" s="3"/>
      <c r="I12" s="3"/>
      <c r="J12" s="3"/>
    </row>
    <row r="13" spans="1:10" x14ac:dyDescent="0.25">
      <c r="A13" s="36" t="s">
        <v>100</v>
      </c>
      <c r="B13" s="33"/>
      <c r="C13" s="32">
        <v>40</v>
      </c>
      <c r="D13" s="33"/>
      <c r="E13" s="33"/>
      <c r="F13" s="32"/>
      <c r="G13" s="3"/>
      <c r="H13" s="3"/>
      <c r="I13" s="3"/>
      <c r="J13" s="3"/>
    </row>
    <row r="14" spans="1:10" ht="30" x14ac:dyDescent="0.25">
      <c r="A14" s="5" t="s">
        <v>76</v>
      </c>
      <c r="B14" s="32"/>
      <c r="C14" s="32"/>
      <c r="D14" s="32"/>
      <c r="E14" s="32"/>
      <c r="F14" s="32"/>
      <c r="G14" s="3"/>
      <c r="H14" s="3"/>
      <c r="I14" s="3"/>
      <c r="J14" s="3"/>
    </row>
    <row r="15" spans="1:10" x14ac:dyDescent="0.25">
      <c r="A15" s="4" t="s">
        <v>77</v>
      </c>
      <c r="B15" s="32"/>
      <c r="C15" s="32"/>
      <c r="D15" s="32"/>
      <c r="E15" s="32"/>
      <c r="F15" s="32"/>
      <c r="G15" s="3"/>
      <c r="H15" s="3"/>
      <c r="I15" s="3"/>
      <c r="J15" s="3"/>
    </row>
    <row r="16" spans="1:10" ht="15.75" customHeight="1" x14ac:dyDescent="0.25">
      <c r="A16" s="5" t="s">
        <v>78</v>
      </c>
      <c r="B16" s="32"/>
      <c r="C16" s="32"/>
      <c r="D16" s="32"/>
      <c r="E16" s="32"/>
      <c r="F16" s="32"/>
      <c r="G16" s="3"/>
      <c r="H16" s="3"/>
      <c r="I16" s="3"/>
      <c r="J16" s="3"/>
    </row>
    <row r="17" spans="1:11" x14ac:dyDescent="0.25">
      <c r="A17" s="5" t="s">
        <v>20</v>
      </c>
      <c r="B17" s="32"/>
      <c r="C17" s="32"/>
      <c r="D17" s="32"/>
      <c r="E17" s="32"/>
      <c r="F17" s="32"/>
      <c r="G17" s="3"/>
      <c r="H17" s="3"/>
      <c r="I17" s="3"/>
      <c r="J17" s="3"/>
    </row>
    <row r="18" spans="1:11" x14ac:dyDescent="0.25">
      <c r="A18" s="5" t="s">
        <v>80</v>
      </c>
      <c r="B18" s="32"/>
      <c r="C18" s="32"/>
      <c r="D18" s="32">
        <v>126</v>
      </c>
      <c r="E18" s="32"/>
      <c r="F18" s="32"/>
      <c r="G18" s="3"/>
      <c r="H18" s="3"/>
      <c r="I18" s="3"/>
      <c r="J18" s="3"/>
    </row>
    <row r="19" spans="1:11" x14ac:dyDescent="0.25">
      <c r="A19" s="5" t="s">
        <v>81</v>
      </c>
      <c r="B19" s="32"/>
      <c r="C19" s="32"/>
      <c r="D19" s="32">
        <v>10</v>
      </c>
      <c r="E19" s="32"/>
      <c r="F19" s="32"/>
      <c r="G19" s="3"/>
      <c r="H19" s="3"/>
      <c r="I19" s="3"/>
      <c r="J19" s="3"/>
    </row>
    <row r="20" spans="1:11" x14ac:dyDescent="0.25">
      <c r="A20" s="5" t="s">
        <v>82</v>
      </c>
      <c r="B20" s="32"/>
      <c r="C20" s="32"/>
      <c r="D20" s="32"/>
      <c r="E20" s="32">
        <v>8400</v>
      </c>
      <c r="F20" s="32"/>
      <c r="G20" s="3"/>
      <c r="H20" s="3"/>
      <c r="I20" s="3"/>
      <c r="J20" s="3"/>
    </row>
    <row r="21" spans="1:11" x14ac:dyDescent="0.25">
      <c r="A21" s="5" t="s">
        <v>83</v>
      </c>
      <c r="B21" s="32"/>
      <c r="C21" s="32"/>
      <c r="D21" s="32">
        <v>24</v>
      </c>
      <c r="E21" s="32"/>
      <c r="F21" s="32"/>
      <c r="G21" s="3"/>
      <c r="H21" s="3"/>
      <c r="I21" s="3"/>
      <c r="J21" s="3"/>
    </row>
    <row r="22" spans="1:11" x14ac:dyDescent="0.25">
      <c r="A22" s="5" t="s">
        <v>22</v>
      </c>
      <c r="B22" s="32"/>
      <c r="C22" s="32"/>
      <c r="D22" s="32">
        <v>40</v>
      </c>
      <c r="E22" s="32"/>
      <c r="F22" s="32"/>
      <c r="G22" s="3"/>
      <c r="H22" s="3"/>
      <c r="I22" s="3"/>
      <c r="J22" s="3"/>
    </row>
    <row r="23" spans="1:11" x14ac:dyDescent="0.25">
      <c r="A23" s="5" t="s">
        <v>84</v>
      </c>
      <c r="B23" s="32"/>
      <c r="C23" s="32"/>
      <c r="D23" s="32">
        <v>16</v>
      </c>
      <c r="E23" s="32"/>
      <c r="F23" s="32"/>
      <c r="G23" s="3"/>
      <c r="H23" s="3"/>
      <c r="I23" s="3"/>
      <c r="J23" s="3"/>
    </row>
    <row r="24" spans="1:11" x14ac:dyDescent="0.25">
      <c r="A24" s="4" t="s">
        <v>21</v>
      </c>
      <c r="B24" s="32"/>
      <c r="C24" s="32"/>
      <c r="D24" s="32">
        <v>8</v>
      </c>
      <c r="E24" s="32"/>
      <c r="F24" s="32"/>
      <c r="G24" s="3"/>
      <c r="H24" s="3"/>
      <c r="I24" s="3"/>
      <c r="J24" s="3"/>
    </row>
    <row r="25" spans="1:11" x14ac:dyDescent="0.25">
      <c r="A25" s="6" t="s">
        <v>11</v>
      </c>
      <c r="B25" s="32">
        <f>B27</f>
        <v>2017.8000000000002</v>
      </c>
      <c r="C25" s="32"/>
      <c r="D25" s="32">
        <v>8</v>
      </c>
      <c r="E25" s="32"/>
      <c r="F25" s="32"/>
      <c r="G25" s="3"/>
      <c r="H25" s="3"/>
      <c r="I25" s="3"/>
      <c r="J25" s="3"/>
    </row>
    <row r="26" spans="1:11" x14ac:dyDescent="0.25">
      <c r="A26" s="8"/>
      <c r="B26" s="9">
        <f>SUM(B2:B25)</f>
        <v>2021.8000000000002</v>
      </c>
      <c r="C26" s="9">
        <f>SUM(C2:C25)</f>
        <v>1413</v>
      </c>
      <c r="D26" s="9">
        <f>SUM(D2:D25)</f>
        <v>236</v>
      </c>
      <c r="E26" s="9">
        <f>SUM(E2:E25)</f>
        <v>8400</v>
      </c>
      <c r="F26" s="9">
        <f>SUM(F2:F25)</f>
        <v>40</v>
      </c>
      <c r="G26" s="3"/>
      <c r="H26" s="3"/>
      <c r="I26" s="3"/>
      <c r="J26" s="3"/>
    </row>
    <row r="27" spans="1:11" x14ac:dyDescent="0.25">
      <c r="A27" s="10" t="s">
        <v>5</v>
      </c>
      <c r="B27" s="11">
        <f>(C26+D26+F26+E26)*0.2</f>
        <v>2017.8000000000002</v>
      </c>
      <c r="C27" s="12"/>
      <c r="D27" s="12"/>
      <c r="E27" s="12"/>
      <c r="F27" s="34"/>
      <c r="G27" s="3"/>
      <c r="H27" s="3"/>
      <c r="I27" s="3"/>
      <c r="J27" s="3"/>
    </row>
    <row r="28" spans="1:11" x14ac:dyDescent="0.25">
      <c r="A28" s="10" t="s">
        <v>6</v>
      </c>
      <c r="B28" s="11">
        <f>(C26+D26+F26+E26)*0.15</f>
        <v>1513.35</v>
      </c>
      <c r="C28" s="12"/>
      <c r="D28" s="12"/>
      <c r="E28" s="12"/>
      <c r="F28" s="34"/>
      <c r="G28" s="3"/>
      <c r="H28" s="3"/>
      <c r="I28" s="3"/>
      <c r="J28" s="3"/>
    </row>
    <row r="29" spans="1:11" x14ac:dyDescent="0.25">
      <c r="A29" s="10" t="s">
        <v>7</v>
      </c>
      <c r="B29" s="11">
        <f>(C26+D26+F26+E26)*0.1</f>
        <v>1008.9000000000001</v>
      </c>
      <c r="C29" s="12"/>
      <c r="D29" s="12"/>
      <c r="E29" s="12"/>
      <c r="F29" s="34"/>
      <c r="G29" s="3"/>
      <c r="H29" s="3"/>
      <c r="I29" s="3"/>
      <c r="J29" s="3"/>
    </row>
    <row r="30" spans="1:11" x14ac:dyDescent="0.25">
      <c r="A30" s="12"/>
      <c r="B30" s="12"/>
      <c r="C30" s="12"/>
      <c r="D30" s="12"/>
      <c r="E30" s="12"/>
      <c r="F30" s="34"/>
      <c r="G30" s="3"/>
      <c r="H30" s="3"/>
      <c r="I30" s="3"/>
      <c r="J30" s="3"/>
    </row>
    <row r="31" spans="1:11" x14ac:dyDescent="0.25">
      <c r="A31" s="7" t="s">
        <v>8</v>
      </c>
      <c r="B31" s="12"/>
      <c r="C31" s="12"/>
      <c r="D31" s="12"/>
      <c r="E31" s="12"/>
      <c r="F31" s="34"/>
      <c r="G31" s="3"/>
      <c r="H31" s="3"/>
      <c r="I31" s="3"/>
      <c r="J31" s="3"/>
    </row>
    <row r="32" spans="1:11" x14ac:dyDescent="0.25">
      <c r="A32" s="19" t="s">
        <v>9</v>
      </c>
      <c r="B32" s="19" t="s">
        <v>23</v>
      </c>
      <c r="C32" s="19" t="s">
        <v>10</v>
      </c>
      <c r="D32" s="19" t="s">
        <v>17</v>
      </c>
      <c r="E32" s="12"/>
      <c r="F32" s="34"/>
      <c r="G32" s="3"/>
      <c r="H32" s="3"/>
      <c r="I32" s="3"/>
      <c r="J32" s="3"/>
      <c r="K32" s="3"/>
    </row>
    <row r="33" spans="1:11" x14ac:dyDescent="0.25">
      <c r="A33" s="13" t="str">
        <f>B1</f>
        <v>GP</v>
      </c>
      <c r="B33" s="13">
        <f>B26</f>
        <v>2021.8000000000002</v>
      </c>
      <c r="C33" s="14">
        <v>150</v>
      </c>
      <c r="D33" s="15">
        <f>C33*B26</f>
        <v>303270</v>
      </c>
      <c r="E33" s="12"/>
      <c r="F33" s="34"/>
      <c r="G33" s="3"/>
      <c r="H33" s="3"/>
      <c r="I33" s="3"/>
      <c r="J33" s="3"/>
      <c r="K33" s="3"/>
    </row>
    <row r="34" spans="1:11" x14ac:dyDescent="0.25">
      <c r="A34" s="13" t="str">
        <f>C1</f>
        <v>Analista PL.</v>
      </c>
      <c r="B34" s="13">
        <f>C26</f>
        <v>1413</v>
      </c>
      <c r="C34" s="14">
        <v>105</v>
      </c>
      <c r="D34" s="15">
        <f>C34*C26</f>
        <v>148365</v>
      </c>
      <c r="E34" s="12"/>
      <c r="F34" s="34"/>
      <c r="G34" s="3"/>
      <c r="H34" s="3"/>
      <c r="I34" s="3"/>
      <c r="J34" s="3"/>
      <c r="K34" s="3"/>
    </row>
    <row r="35" spans="1:11" x14ac:dyDescent="0.25">
      <c r="A35" s="13" t="str">
        <f>D1</f>
        <v>Eng. PL</v>
      </c>
      <c r="B35" s="13">
        <f>D26</f>
        <v>236</v>
      </c>
      <c r="C35" s="14">
        <v>105</v>
      </c>
      <c r="D35" s="15">
        <f>C35*D26</f>
        <v>24780</v>
      </c>
      <c r="E35" s="12"/>
      <c r="F35" s="34"/>
      <c r="G35" s="3"/>
      <c r="H35" s="3"/>
      <c r="I35" s="3"/>
      <c r="J35" s="3"/>
      <c r="K35" s="3"/>
    </row>
    <row r="36" spans="1:11" x14ac:dyDescent="0.25">
      <c r="A36" s="13" t="str">
        <f>E1</f>
        <v>Instaladores</v>
      </c>
      <c r="B36" s="13">
        <f>E26</f>
        <v>8400</v>
      </c>
      <c r="C36" s="14">
        <v>80</v>
      </c>
      <c r="D36" s="15">
        <f>C36*E26</f>
        <v>672000</v>
      </c>
      <c r="E36" s="12"/>
      <c r="F36" s="34"/>
      <c r="G36" s="3"/>
      <c r="H36" s="3"/>
      <c r="I36" s="3"/>
      <c r="J36" s="3"/>
      <c r="K36" s="3"/>
    </row>
    <row r="37" spans="1:11" x14ac:dyDescent="0.25">
      <c r="A37" s="13" t="s">
        <v>91</v>
      </c>
      <c r="B37" s="13">
        <f>F26</f>
        <v>40</v>
      </c>
      <c r="C37" s="14">
        <v>210</v>
      </c>
      <c r="D37" s="15">
        <f>C37*B37</f>
        <v>8400</v>
      </c>
      <c r="E37" s="12"/>
      <c r="F37" s="34"/>
      <c r="G37" s="3"/>
      <c r="H37" s="3"/>
      <c r="I37" s="3"/>
      <c r="J37" s="3"/>
      <c r="K37" s="3"/>
    </row>
    <row r="38" spans="1:11" x14ac:dyDescent="0.25">
      <c r="A38" s="16"/>
      <c r="B38" s="16"/>
      <c r="C38" s="17"/>
      <c r="D38" s="18">
        <f>SUM(D33:D36)</f>
        <v>1148415</v>
      </c>
      <c r="E38" s="12"/>
      <c r="F38" s="34"/>
      <c r="G38" s="3"/>
      <c r="H38" s="3"/>
      <c r="I38" s="3"/>
      <c r="J38" s="3"/>
      <c r="K3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0" sqref="A10:D16"/>
    </sheetView>
  </sheetViews>
  <sheetFormatPr defaultRowHeight="15" x14ac:dyDescent="0.25"/>
  <cols>
    <col min="1" max="1" width="49.140625" style="1" customWidth="1"/>
    <col min="2" max="2" width="14.42578125" style="1" customWidth="1"/>
    <col min="3" max="4" width="12.7109375" style="1" bestFit="1" customWidth="1"/>
    <col min="5" max="5" width="12.5703125" style="1" bestFit="1" customWidth="1"/>
    <col min="6" max="6" width="52.5703125" style="1" customWidth="1"/>
    <col min="7" max="7" width="9.140625" style="1"/>
    <col min="8" max="8" width="15.7109375" style="1" bestFit="1" customWidth="1"/>
    <col min="9" max="9" width="10.28515625" style="1" bestFit="1" customWidth="1"/>
    <col min="10" max="10" width="14.28515625" style="1" bestFit="1" customWidth="1"/>
    <col min="11" max="16384" width="9.140625" style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85</v>
      </c>
      <c r="F1" s="3"/>
      <c r="G1" s="3"/>
      <c r="H1" s="3"/>
      <c r="I1" s="3"/>
      <c r="J1" s="3"/>
    </row>
    <row r="2" spans="1:11" x14ac:dyDescent="0.25">
      <c r="A2" s="4" t="s">
        <v>18</v>
      </c>
      <c r="B2" s="32">
        <v>4</v>
      </c>
      <c r="C2" s="32"/>
      <c r="D2" s="32">
        <v>4</v>
      </c>
      <c r="E2" s="32"/>
      <c r="F2" s="3"/>
      <c r="G2" s="3"/>
      <c r="H2" s="3"/>
      <c r="I2" s="3"/>
      <c r="J2" s="3"/>
    </row>
    <row r="3" spans="1:11" ht="30" x14ac:dyDescent="0.25">
      <c r="A3" s="4" t="s">
        <v>89</v>
      </c>
      <c r="B3" s="32"/>
      <c r="C3" s="32"/>
      <c r="D3" s="32">
        <v>720</v>
      </c>
      <c r="E3" s="32"/>
      <c r="F3" s="3"/>
      <c r="G3" s="3"/>
      <c r="H3" s="3"/>
      <c r="I3" s="3"/>
      <c r="J3" s="3"/>
    </row>
    <row r="4" spans="1:11" x14ac:dyDescent="0.25">
      <c r="A4" s="6" t="s">
        <v>11</v>
      </c>
      <c r="B4" s="32">
        <v>106</v>
      </c>
      <c r="C4" s="32"/>
      <c r="D4" s="32">
        <v>8</v>
      </c>
      <c r="E4" s="32"/>
      <c r="F4" s="3"/>
      <c r="G4" s="3"/>
      <c r="H4" s="3"/>
      <c r="I4" s="3"/>
      <c r="J4" s="3"/>
    </row>
    <row r="5" spans="1:11" x14ac:dyDescent="0.25">
      <c r="A5" s="8"/>
      <c r="B5" s="9">
        <f>SUM(B2:B4)</f>
        <v>110</v>
      </c>
      <c r="C5" s="9">
        <f>SUM(C2:C4)</f>
        <v>0</v>
      </c>
      <c r="D5" s="9">
        <f>SUM(D2:D4)</f>
        <v>732</v>
      </c>
      <c r="E5" s="9">
        <f>SUM(E2:E4)</f>
        <v>0</v>
      </c>
      <c r="F5" s="3"/>
      <c r="G5" s="3"/>
      <c r="H5" s="3"/>
      <c r="I5" s="3"/>
      <c r="J5" s="3"/>
    </row>
    <row r="6" spans="1:11" x14ac:dyDescent="0.25">
      <c r="A6" s="10" t="s">
        <v>5</v>
      </c>
      <c r="B6" s="11">
        <f>(C5+D5+E5)*0.2</f>
        <v>146.4</v>
      </c>
      <c r="C6" s="12"/>
      <c r="D6" s="12"/>
      <c r="E6" s="12"/>
      <c r="F6" s="3"/>
      <c r="G6" s="3"/>
      <c r="H6" s="3"/>
      <c r="I6" s="3"/>
      <c r="J6" s="3"/>
    </row>
    <row r="7" spans="1:11" x14ac:dyDescent="0.25">
      <c r="A7" s="10" t="s">
        <v>6</v>
      </c>
      <c r="B7" s="11">
        <f>(C5+D5+E5)*0.15</f>
        <v>109.8</v>
      </c>
      <c r="C7" s="12"/>
      <c r="D7" s="12"/>
      <c r="E7" s="12"/>
      <c r="F7" s="3"/>
      <c r="G7" s="3"/>
      <c r="H7" s="3"/>
      <c r="I7" s="3"/>
      <c r="J7" s="3"/>
    </row>
    <row r="8" spans="1:11" x14ac:dyDescent="0.25">
      <c r="A8" s="10" t="s">
        <v>7</v>
      </c>
      <c r="B8" s="11">
        <f>(C5+D5+E5)*0.1</f>
        <v>73.2</v>
      </c>
      <c r="C8" s="12"/>
      <c r="D8" s="12"/>
      <c r="E8" s="12"/>
      <c r="F8" s="3"/>
      <c r="G8" s="3"/>
      <c r="H8" s="3"/>
      <c r="I8" s="3"/>
      <c r="J8" s="3"/>
    </row>
    <row r="9" spans="1:11" x14ac:dyDescent="0.25">
      <c r="A9" s="12"/>
      <c r="B9" s="12"/>
      <c r="C9" s="12"/>
      <c r="D9" s="12"/>
      <c r="E9" s="12"/>
      <c r="F9" s="3"/>
      <c r="G9" s="3"/>
      <c r="H9" s="3"/>
      <c r="I9" s="3"/>
      <c r="J9" s="3"/>
    </row>
    <row r="10" spans="1:11" x14ac:dyDescent="0.25">
      <c r="A10" s="7" t="s">
        <v>8</v>
      </c>
      <c r="B10" s="12"/>
      <c r="C10" s="12"/>
      <c r="D10" s="12"/>
      <c r="E10" s="12"/>
      <c r="F10" s="3"/>
      <c r="G10" s="3"/>
      <c r="H10" s="3"/>
      <c r="I10" s="3"/>
      <c r="J10" s="3"/>
    </row>
    <row r="11" spans="1:11" x14ac:dyDescent="0.25">
      <c r="A11" s="19" t="s">
        <v>9</v>
      </c>
      <c r="B11" s="19" t="s">
        <v>23</v>
      </c>
      <c r="C11" s="19" t="s">
        <v>10</v>
      </c>
      <c r="D11" s="19" t="s">
        <v>17</v>
      </c>
      <c r="E11" s="12"/>
      <c r="F11" s="12"/>
      <c r="G11" s="3"/>
      <c r="H11" s="3"/>
      <c r="I11" s="3"/>
      <c r="J11" s="3"/>
      <c r="K11" s="3"/>
    </row>
    <row r="12" spans="1:11" x14ac:dyDescent="0.25">
      <c r="A12" s="13" t="str">
        <f>B1</f>
        <v>GP</v>
      </c>
      <c r="B12" s="13">
        <f>B5</f>
        <v>110</v>
      </c>
      <c r="C12" s="14">
        <v>150</v>
      </c>
      <c r="D12" s="15">
        <f>C12*B5</f>
        <v>16500</v>
      </c>
      <c r="E12" s="12"/>
      <c r="F12" s="12"/>
      <c r="G12" s="3"/>
      <c r="H12" s="3"/>
      <c r="I12" s="3"/>
      <c r="J12" s="3"/>
      <c r="K12" s="3"/>
    </row>
    <row r="13" spans="1:11" x14ac:dyDescent="0.25">
      <c r="A13" s="13" t="str">
        <f>C1</f>
        <v>Analista PL.</v>
      </c>
      <c r="B13" s="13">
        <f>C5</f>
        <v>0</v>
      </c>
      <c r="C13" s="14">
        <v>105</v>
      </c>
      <c r="D13" s="15">
        <f>C13*C5</f>
        <v>0</v>
      </c>
      <c r="E13" s="12"/>
      <c r="F13" s="12"/>
      <c r="G13" s="3"/>
      <c r="H13" s="3"/>
      <c r="I13" s="3"/>
      <c r="J13" s="3"/>
      <c r="K13" s="3"/>
    </row>
    <row r="14" spans="1:11" x14ac:dyDescent="0.25">
      <c r="A14" s="13" t="str">
        <f>D1</f>
        <v>Eng. PL</v>
      </c>
      <c r="B14" s="13">
        <f>D5</f>
        <v>732</v>
      </c>
      <c r="C14" s="14">
        <v>105</v>
      </c>
      <c r="D14" s="15">
        <f>C14*D5</f>
        <v>76860</v>
      </c>
      <c r="E14" s="12"/>
      <c r="F14" s="12"/>
      <c r="G14" s="3"/>
      <c r="H14" s="3"/>
      <c r="I14" s="3"/>
      <c r="J14" s="3"/>
      <c r="K14" s="3"/>
    </row>
    <row r="15" spans="1:11" x14ac:dyDescent="0.25">
      <c r="A15" s="13" t="str">
        <f>E1</f>
        <v>Instaladores</v>
      </c>
      <c r="B15" s="13">
        <f>E5</f>
        <v>0</v>
      </c>
      <c r="C15" s="14">
        <v>80</v>
      </c>
      <c r="D15" s="15">
        <f>C15*E5</f>
        <v>0</v>
      </c>
      <c r="E15" s="12"/>
      <c r="F15" s="12"/>
      <c r="G15" s="3"/>
      <c r="H15" s="3"/>
      <c r="I15" s="3"/>
      <c r="J15" s="3"/>
      <c r="K15" s="3"/>
    </row>
    <row r="16" spans="1:11" x14ac:dyDescent="0.25">
      <c r="A16" s="16"/>
      <c r="B16" s="16"/>
      <c r="C16" s="17"/>
      <c r="D16" s="18">
        <f>SUM(D12:D15)</f>
        <v>93360</v>
      </c>
      <c r="E16" s="12"/>
      <c r="F16" s="12"/>
      <c r="G16" s="3"/>
      <c r="H16" s="3"/>
      <c r="I16" s="3"/>
      <c r="J16" s="3"/>
      <c r="K16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/>
  </sheetViews>
  <sheetFormatPr defaultRowHeight="15" x14ac:dyDescent="0.25"/>
  <cols>
    <col min="1" max="2" width="9.140625" style="1"/>
    <col min="3" max="3" width="18" style="1" bestFit="1" customWidth="1"/>
    <col min="4" max="16384" width="9.140625" style="1"/>
  </cols>
  <sheetData>
    <row r="2" spans="2:3" x14ac:dyDescent="0.25">
      <c r="B2" s="2"/>
    </row>
    <row r="3" spans="2:3" x14ac:dyDescent="0.25">
      <c r="B3" s="2">
        <v>2</v>
      </c>
      <c r="C3" s="1" t="s">
        <v>13</v>
      </c>
    </row>
    <row r="4" spans="2:3" x14ac:dyDescent="0.25">
      <c r="B4" s="2">
        <v>1.3</v>
      </c>
      <c r="C4" s="1" t="s">
        <v>12</v>
      </c>
    </row>
    <row r="5" spans="2:3" x14ac:dyDescent="0.25">
      <c r="B5" s="2">
        <v>1.5</v>
      </c>
      <c r="C5" s="1" t="s">
        <v>14</v>
      </c>
    </row>
    <row r="6" spans="2:3" x14ac:dyDescent="0.25">
      <c r="B6" s="2">
        <v>1.5</v>
      </c>
      <c r="C6" s="1" t="s">
        <v>15</v>
      </c>
    </row>
    <row r="7" spans="2:3" x14ac:dyDescent="0.25">
      <c r="B7" s="2">
        <v>1.8</v>
      </c>
      <c r="C7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EQUIPAMENTOS</vt:lpstr>
      <vt:lpstr>Serviços Proposta 1 - RFID</vt:lpstr>
      <vt:lpstr>Serviços Proposta 2 - RFID</vt:lpstr>
      <vt:lpstr>Serviços Proposta 3 - RFID</vt:lpstr>
      <vt:lpstr>Fatores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 Telecom</dc:creator>
  <cp:lastModifiedBy>Seal</cp:lastModifiedBy>
  <dcterms:created xsi:type="dcterms:W3CDTF">2008-04-15T18:25:28Z</dcterms:created>
  <dcterms:modified xsi:type="dcterms:W3CDTF">2013-02-26T14:05:13Z</dcterms:modified>
</cp:coreProperties>
</file>