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2FEB3D90-35F3-4B7E-B213-9D3BB853EAAE}" xr6:coauthVersionLast="46" xr6:coauthVersionMax="46" xr10:uidLastSave="{00000000-0000-0000-0000-000000000000}"/>
  <bookViews>
    <workbookView xWindow="-120" yWindow="-120" windowWidth="20730" windowHeight="11160" tabRatio="698" xr2:uid="{00000000-000D-0000-FFFF-FFFF00000000}"/>
  </bookViews>
  <sheets>
    <sheet name="Yearly Sales" sheetId="1" r:id="rId1"/>
    <sheet name="Exchang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D18" i="1" s="1"/>
  <c r="J19" i="1"/>
  <c r="D19" i="1" s="1"/>
  <c r="J20" i="1"/>
  <c r="D20" i="1" s="1"/>
  <c r="J21" i="1"/>
  <c r="D21" i="1" s="1"/>
  <c r="J22" i="1"/>
  <c r="J23" i="1"/>
  <c r="J24" i="1"/>
  <c r="D24" i="1" s="1"/>
  <c r="J25" i="1"/>
  <c r="D25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6" i="1"/>
  <c r="F6" i="1" s="1"/>
  <c r="I25" i="1"/>
  <c r="C25" i="1" s="1"/>
  <c r="I24" i="1"/>
  <c r="C24" i="1" s="1"/>
  <c r="I19" i="1"/>
  <c r="C19" i="1" s="1"/>
  <c r="I20" i="1"/>
  <c r="C20" i="1" s="1"/>
  <c r="I21" i="1"/>
  <c r="C21" i="1" s="1"/>
  <c r="I22" i="1"/>
  <c r="C22" i="1" s="1"/>
  <c r="I23" i="1"/>
  <c r="C23" i="1" s="1"/>
  <c r="I18" i="1"/>
  <c r="C18" i="1" s="1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D14" i="1"/>
  <c r="K23" i="1" l="1"/>
  <c r="L23" i="1" s="1"/>
  <c r="K22" i="1"/>
  <c r="L22" i="1" s="1"/>
  <c r="D23" i="1"/>
  <c r="E23" i="1" s="1"/>
  <c r="F23" i="1" s="1"/>
  <c r="K21" i="1"/>
  <c r="L21" i="1" s="1"/>
  <c r="K20" i="1"/>
  <c r="L20" i="1" s="1"/>
  <c r="K19" i="1"/>
  <c r="L19" i="1" s="1"/>
  <c r="K24" i="1"/>
  <c r="L24" i="1" s="1"/>
  <c r="D22" i="1"/>
  <c r="E22" i="1" s="1"/>
  <c r="F22" i="1" s="1"/>
  <c r="K25" i="1"/>
  <c r="L25" i="1" s="1"/>
  <c r="K18" i="1"/>
  <c r="L18" i="1" s="1"/>
  <c r="E19" i="1"/>
  <c r="F19" i="1" s="1"/>
  <c r="E24" i="1"/>
  <c r="F24" i="1" s="1"/>
  <c r="C26" i="1"/>
  <c r="E20" i="1"/>
  <c r="F20" i="1" s="1"/>
  <c r="E21" i="1"/>
  <c r="F21" i="1" s="1"/>
  <c r="E18" i="1"/>
  <c r="F18" i="1" s="1"/>
  <c r="E25" i="1"/>
  <c r="F25" i="1" s="1"/>
  <c r="C14" i="1"/>
  <c r="E14" i="1" s="1"/>
  <c r="F14" i="1" s="1"/>
  <c r="D26" i="1" l="1"/>
  <c r="E26" i="1" s="1"/>
  <c r="F26" i="1" s="1"/>
</calcChain>
</file>

<file path=xl/sharedStrings.xml><?xml version="1.0" encoding="utf-8"?>
<sst xmlns="http://schemas.openxmlformats.org/spreadsheetml/2006/main" count="68" uniqueCount="39">
  <si>
    <t>Units Sold</t>
  </si>
  <si>
    <t>Revenue</t>
  </si>
  <si>
    <t>Fitness Equipment Inc.</t>
  </si>
  <si>
    <t>Treadmill Yearly Sales Analysis</t>
  </si>
  <si>
    <t>Russia</t>
  </si>
  <si>
    <t>USA</t>
  </si>
  <si>
    <t>China</t>
  </si>
  <si>
    <t>India</t>
  </si>
  <si>
    <t>Germany</t>
  </si>
  <si>
    <t>Australia</t>
  </si>
  <si>
    <t>Canada</t>
  </si>
  <si>
    <t>Country</t>
  </si>
  <si>
    <t>UK</t>
  </si>
  <si>
    <t>% change</t>
  </si>
  <si>
    <t>Total</t>
  </si>
  <si>
    <t>$ Change</t>
  </si>
  <si>
    <t>Qty Change</t>
  </si>
  <si>
    <t>1 USD to:</t>
  </si>
  <si>
    <t>INR - Indian Rupee</t>
  </si>
  <si>
    <t>EUR - Euro</t>
  </si>
  <si>
    <t>CAD - Canadian Dollar</t>
  </si>
  <si>
    <t>RUB - Russian Ruble</t>
  </si>
  <si>
    <t>CNY - Chinese Yuan Renminbi</t>
  </si>
  <si>
    <t>AUD - Australian Dollar</t>
  </si>
  <si>
    <t>GBP - British Pound</t>
  </si>
  <si>
    <t>2019 Sales</t>
  </si>
  <si>
    <t>2020 Sales</t>
  </si>
  <si>
    <t>2019 Sales(Qty)</t>
  </si>
  <si>
    <t>2020 Sales(Qty)</t>
  </si>
  <si>
    <t>Price that Fit. Equip. Inc. set in the countries below</t>
  </si>
  <si>
    <t>Sale Price in local currency (Unit Price)</t>
  </si>
  <si>
    <t>Other currency to USD</t>
  </si>
  <si>
    <t>Sparkline</t>
  </si>
  <si>
    <t>Sale Price in USD 2019</t>
  </si>
  <si>
    <t>Sale Price in USD 2020</t>
  </si>
  <si>
    <t>2019</t>
  </si>
  <si>
    <t>2020</t>
  </si>
  <si>
    <t>% change in revenue</t>
  </si>
  <si>
    <t>% change in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</si>
</sst>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 [$¥-804]* #,##0.00_ ;_ [$¥-804]* \-#,##0.00_ ;_ [$¥-804]* &quot;-&quot;??_ ;_ @_ "/>
    <numFmt numFmtId="166" formatCode="_([$€-2]\ * #,##0.00_);_([$€-2]\ * \(#,##0.00\);_([$€-2]\ * &quot;-&quot;??_);_(@_)"/>
    <numFmt numFmtId="167" formatCode="_-[$£-809]* #,##0.00_-;\-[$£-809]* #,##0.00_-;_-[$£-809]* &quot;-&quot;??_-;_-@_-"/>
    <numFmt numFmtId="168" formatCode="_([$$-409]* #,##0.00_);_([$$-409]* \(#,##0.00\);_([$$-409]* &quot;-&quot;??_);_(@_)"/>
    <numFmt numFmtId="169" formatCode="[$AUD]\ #,##0.00"/>
    <numFmt numFmtId="170" formatCode="#,##0.00\ [$₽-419]"/>
    <numFmt numFmtId="171" formatCode="[$₹-4009]\ #,##0.00"/>
    <numFmt numFmtId="172" formatCode="_([$CAD]\ * #,##0.00_);_([$CAD]\ * \(#,##0.00\);_([$CAD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7"/>
      </patternFill>
    </fill>
  </fills>
  <borders count="20">
    <border>
      <left/>
      <right/>
      <top/>
      <bottom/>
      <diagonal/>
    </border>
    <border>
      <left style="thin">
        <color theme="8" tint="0.39997558519241921"/>
      </left>
      <right/>
      <top style="double">
        <color theme="8"/>
      </top>
      <bottom style="thin">
        <color theme="8" tint="0.39997558519241921"/>
      </bottom>
      <diagonal/>
    </border>
    <border>
      <left/>
      <right/>
      <top style="double">
        <color theme="8"/>
      </top>
      <bottom style="thin">
        <color theme="8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/>
      <top style="double">
        <color theme="6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1" applyFont="1"/>
    <xf numFmtId="0" fontId="2" fillId="0" borderId="0" xfId="0" applyFont="1"/>
    <xf numFmtId="0" fontId="2" fillId="0" borderId="1" xfId="0" applyFont="1" applyBorder="1"/>
    <xf numFmtId="44" fontId="2" fillId="0" borderId="2" xfId="4" applyNumberFormat="1" applyFont="1" applyBorder="1"/>
    <xf numFmtId="0" fontId="0" fillId="0" borderId="0" xfId="0" applyFont="1" applyAlignment="1"/>
    <xf numFmtId="0" fontId="1" fillId="0" borderId="0" xfId="0" applyFont="1" applyAlignment="1"/>
    <xf numFmtId="0" fontId="0" fillId="2" borderId="3" xfId="0" applyFont="1" applyFill="1" applyBorder="1"/>
    <xf numFmtId="0" fontId="0" fillId="0" borderId="3" xfId="0" applyFont="1" applyBorder="1"/>
    <xf numFmtId="0" fontId="0" fillId="0" borderId="5" xfId="0" applyFont="1" applyBorder="1"/>
    <xf numFmtId="0" fontId="4" fillId="6" borderId="6" xfId="0" applyFont="1" applyFill="1" applyBorder="1"/>
    <xf numFmtId="0" fontId="4" fillId="6" borderId="7" xfId="0" applyFont="1" applyFill="1" applyBorder="1"/>
    <xf numFmtId="0" fontId="0" fillId="7" borderId="6" xfId="0" applyFont="1" applyFill="1" applyBorder="1"/>
    <xf numFmtId="0" fontId="0" fillId="0" borderId="6" xfId="0" applyFont="1" applyBorder="1"/>
    <xf numFmtId="165" fontId="0" fillId="7" borderId="7" xfId="0" applyNumberFormat="1" applyFont="1" applyFill="1" applyBorder="1"/>
    <xf numFmtId="166" fontId="0" fillId="7" borderId="7" xfId="0" applyNumberFormat="1" applyFont="1" applyFill="1" applyBorder="1"/>
    <xf numFmtId="167" fontId="0" fillId="0" borderId="4" xfId="0" applyNumberFormat="1" applyFont="1" applyBorder="1"/>
    <xf numFmtId="168" fontId="0" fillId="7" borderId="7" xfId="0" applyNumberFormat="1" applyFont="1" applyFill="1" applyBorder="1"/>
    <xf numFmtId="169" fontId="0" fillId="0" borderId="7" xfId="4" applyNumberFormat="1" applyFont="1" applyBorder="1"/>
    <xf numFmtId="170" fontId="0" fillId="7" borderId="7" xfId="0" applyNumberFormat="1" applyFont="1" applyFill="1" applyBorder="1"/>
    <xf numFmtId="171" fontId="0" fillId="0" borderId="7" xfId="0" applyNumberFormat="1" applyFont="1" applyBorder="1"/>
    <xf numFmtId="172" fontId="0" fillId="0" borderId="7" xfId="0" applyNumberFormat="1" applyFont="1" applyBorder="1"/>
    <xf numFmtId="0" fontId="0" fillId="5" borderId="8" xfId="0" applyFont="1" applyFill="1" applyBorder="1"/>
    <xf numFmtId="44" fontId="0" fillId="5" borderId="9" xfId="4" applyNumberFormat="1" applyFont="1" applyFill="1" applyBorder="1"/>
    <xf numFmtId="0" fontId="0" fillId="0" borderId="8" xfId="0" applyFont="1" applyBorder="1"/>
    <xf numFmtId="164" fontId="0" fillId="2" borderId="3" xfId="0" applyNumberFormat="1" applyFont="1" applyFill="1" applyBorder="1"/>
    <xf numFmtId="9" fontId="0" fillId="2" borderId="3" xfId="1" applyNumberFormat="1" applyFont="1" applyFill="1" applyBorder="1"/>
    <xf numFmtId="0" fontId="4" fillId="3" borderId="0" xfId="0" applyFont="1" applyFill="1" applyBorder="1"/>
    <xf numFmtId="0" fontId="2" fillId="0" borderId="15" xfId="0" applyFont="1" applyBorder="1"/>
    <xf numFmtId="164" fontId="2" fillId="0" borderId="15" xfId="0" applyNumberFormat="1" applyFont="1" applyBorder="1"/>
    <xf numFmtId="9" fontId="0" fillId="0" borderId="3" xfId="1" applyNumberFormat="1" applyFont="1" applyFill="1" applyBorder="1"/>
    <xf numFmtId="0" fontId="7" fillId="8" borderId="14" xfId="0" applyFont="1" applyFill="1" applyBorder="1"/>
    <xf numFmtId="0" fontId="7" fillId="0" borderId="14" xfId="0" applyFont="1" applyBorder="1"/>
    <xf numFmtId="0" fontId="7" fillId="8" borderId="12" xfId="0" applyFont="1" applyFill="1" applyBorder="1"/>
    <xf numFmtId="164" fontId="1" fillId="2" borderId="3" xfId="3" applyNumberFormat="1" applyFont="1" applyFill="1" applyBorder="1"/>
    <xf numFmtId="164" fontId="1" fillId="0" borderId="3" xfId="3" applyNumberFormat="1" applyFont="1" applyBorder="1"/>
    <xf numFmtId="164" fontId="1" fillId="0" borderId="3" xfId="5" applyNumberFormat="1" applyFont="1" applyFill="1" applyBorder="1"/>
    <xf numFmtId="164" fontId="1" fillId="10" borderId="3" xfId="5" applyNumberFormat="1" applyFont="1" applyFill="1" applyBorder="1"/>
    <xf numFmtId="0" fontId="8" fillId="8" borderId="13" xfId="0" applyFont="1" applyFill="1" applyBorder="1"/>
    <xf numFmtId="0" fontId="8" fillId="0" borderId="13" xfId="0" applyFont="1" applyBorder="1"/>
    <xf numFmtId="0" fontId="8" fillId="8" borderId="11" xfId="0" applyFont="1" applyFill="1" applyBorder="1"/>
    <xf numFmtId="44" fontId="0" fillId="7" borderId="7" xfId="4" applyFont="1" applyFill="1" applyBorder="1"/>
    <xf numFmtId="44" fontId="0" fillId="0" borderId="0" xfId="4" applyFont="1"/>
    <xf numFmtId="44" fontId="0" fillId="0" borderId="4" xfId="4" applyFont="1" applyBorder="1"/>
    <xf numFmtId="0" fontId="0" fillId="7" borderId="17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7" fillId="0" borderId="0" xfId="0" applyFont="1"/>
    <xf numFmtId="44" fontId="0" fillId="0" borderId="0" xfId="0" applyNumberFormat="1"/>
    <xf numFmtId="10" fontId="0" fillId="0" borderId="0" xfId="0" applyNumberFormat="1"/>
    <xf numFmtId="10" fontId="0" fillId="5" borderId="10" xfId="1" applyNumberFormat="1" applyFont="1" applyFill="1" applyBorder="1"/>
    <xf numFmtId="0" fontId="4" fillId="6" borderId="0" xfId="0" applyFont="1" applyFill="1" applyAlignment="1">
      <alignment wrapText="1"/>
    </xf>
    <xf numFmtId="0" fontId="4" fillId="4" borderId="8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4" fillId="4" borderId="0" xfId="0" applyFon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0" fontId="4" fillId="6" borderId="19" xfId="0" applyFont="1" applyFill="1" applyBorder="1" applyAlignment="1">
      <alignment wrapText="1"/>
    </xf>
    <xf numFmtId="164" fontId="0" fillId="0" borderId="3" xfId="0" applyNumberFormat="1" applyFont="1" applyFill="1" applyBorder="1"/>
    <xf numFmtId="44" fontId="0" fillId="0" borderId="9" xfId="4" applyNumberFormat="1" applyFont="1" applyFill="1" applyBorder="1"/>
    <xf numFmtId="9" fontId="2" fillId="0" borderId="2" xfId="4" applyNumberFormat="1" applyFont="1" applyFill="1" applyBorder="1"/>
    <xf numFmtId="0" fontId="2" fillId="11" borderId="16" xfId="0" applyFont="1" applyFill="1" applyBorder="1" applyAlignment="1">
      <alignment horizontal="center"/>
    </xf>
    <xf numFmtId="0" fontId="1" fillId="12" borderId="0" xfId="0" applyFont="1" applyFill="1"/>
    <xf numFmtId="0" fontId="6" fillId="12" borderId="0" xfId="0" applyFont="1" applyFill="1" applyAlignment="1">
      <alignment horizontal="center"/>
    </xf>
    <xf numFmtId="0" fontId="6" fillId="13" borderId="13" xfId="0" applyFont="1" applyFill="1" applyBorder="1"/>
    <xf numFmtId="0" fontId="6" fillId="13" borderId="14" xfId="0" applyFont="1" applyFill="1" applyBorder="1" applyAlignment="1">
      <alignment horizontal="right"/>
    </xf>
    <xf numFmtId="0" fontId="7" fillId="12" borderId="0" xfId="0" applyFont="1" applyFill="1"/>
  </cellXfs>
  <cellStyles count="6">
    <cellStyle name="Accent6" xfId="5" builtinId="49"/>
    <cellStyle name="Comma" xfId="3" builtinId="3"/>
    <cellStyle name="Currency" xfId="4" builtinId="4"/>
    <cellStyle name="Normal" xfId="0" builtinId="0"/>
    <cellStyle name="Normal 2" xfId="2" xr:uid="{00000000-0005-0000-0000-000004000000}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left style="thin">
          <color theme="7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numFmt numFmtId="14" formatCode="0.00%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border outline="0">
        <left style="thin">
          <color theme="5" tint="0.39997558519241921"/>
        </left>
        <top style="thin">
          <color theme="5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Medium9"/>
  <colors>
    <mruColors>
      <color rgb="FF9636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Impact of fluctuation in exchange rate on revenue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Sales'!$L$17</c:f>
              <c:strCache>
                <c:ptCount val="1"/>
                <c:pt idx="0">
                  <c:v>% change in exchange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Sales'!$B$18:$B$25</c:f>
              <c:strCache>
                <c:ptCount val="8"/>
                <c:pt idx="0">
                  <c:v>Russia</c:v>
                </c:pt>
                <c:pt idx="1">
                  <c:v>India</c:v>
                </c:pt>
                <c:pt idx="2">
                  <c:v>Germany</c:v>
                </c:pt>
                <c:pt idx="3">
                  <c:v>Canada</c:v>
                </c:pt>
                <c:pt idx="4">
                  <c:v>China</c:v>
                </c:pt>
                <c:pt idx="5">
                  <c:v>Australia</c:v>
                </c:pt>
                <c:pt idx="6">
                  <c:v>USA</c:v>
                </c:pt>
                <c:pt idx="7">
                  <c:v>UK</c:v>
                </c:pt>
              </c:strCache>
            </c:strRef>
          </c:cat>
          <c:val>
            <c:numRef>
              <c:f>'Yearly Sales'!$L$18:$L$25</c:f>
              <c:numCache>
                <c:formatCode>0.00%</c:formatCode>
                <c:ptCount val="8"/>
                <c:pt idx="0">
                  <c:v>-0.16273171258195948</c:v>
                </c:pt>
                <c:pt idx="1">
                  <c:v>5.1111306923796826E-2</c:v>
                </c:pt>
                <c:pt idx="2">
                  <c:v>-2.2058823529411679E-2</c:v>
                </c:pt>
                <c:pt idx="3">
                  <c:v>0.22071713147410357</c:v>
                </c:pt>
                <c:pt idx="4">
                  <c:v>-2.921235456599959E-2</c:v>
                </c:pt>
                <c:pt idx="5">
                  <c:v>1.8151236947228234E-2</c:v>
                </c:pt>
                <c:pt idx="6">
                  <c:v>0</c:v>
                </c:pt>
                <c:pt idx="7">
                  <c:v>9.9826767696803778E-2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6-4023-A1FB-772260233E0A}"/>
            </c:ext>
          </c:extLst>
        </c:ser>
        <c:ser>
          <c:idx val="1"/>
          <c:order val="1"/>
          <c:tx>
            <c:strRef>
              <c:f>'Yearly Sales'!$F$17</c:f>
              <c:strCache>
                <c:ptCount val="1"/>
                <c:pt idx="0">
                  <c:v>% change in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Sales'!$B$18:$B$25</c:f>
              <c:strCache>
                <c:ptCount val="8"/>
                <c:pt idx="0">
                  <c:v>Russia</c:v>
                </c:pt>
                <c:pt idx="1">
                  <c:v>India</c:v>
                </c:pt>
                <c:pt idx="2">
                  <c:v>Germany</c:v>
                </c:pt>
                <c:pt idx="3">
                  <c:v>Canada</c:v>
                </c:pt>
                <c:pt idx="4">
                  <c:v>China</c:v>
                </c:pt>
                <c:pt idx="5">
                  <c:v>Australia</c:v>
                </c:pt>
                <c:pt idx="6">
                  <c:v>USA</c:v>
                </c:pt>
                <c:pt idx="7">
                  <c:v>UK</c:v>
                </c:pt>
              </c:strCache>
            </c:strRef>
          </c:cat>
          <c:val>
            <c:numRef>
              <c:f>'Yearly Sales'!$F$18:$F$25</c:f>
              <c:numCache>
                <c:formatCode>0.00%</c:formatCode>
                <c:ptCount val="8"/>
                <c:pt idx="0">
                  <c:v>-0.1051332284544495</c:v>
                </c:pt>
                <c:pt idx="1">
                  <c:v>-0.33742353320486829</c:v>
                </c:pt>
                <c:pt idx="2">
                  <c:v>-9.1911764705882193E-2</c:v>
                </c:pt>
                <c:pt idx="3">
                  <c:v>0.31315162964767895</c:v>
                </c:pt>
                <c:pt idx="4">
                  <c:v>-5.9503665092878404E-2</c:v>
                </c:pt>
                <c:pt idx="5">
                  <c:v>9.6406296460951155E-2</c:v>
                </c:pt>
                <c:pt idx="6">
                  <c:v>9.0320765334833991E-2</c:v>
                </c:pt>
                <c:pt idx="7">
                  <c:v>-4.323082435532985E-2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6-4023-A1FB-77226023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431663"/>
        <c:axId val="1713435823"/>
      </c:barChart>
      <c:catAx>
        <c:axId val="171343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35823"/>
        <c:crosses val="autoZero"/>
        <c:auto val="1"/>
        <c:lblAlgn val="ctr"/>
        <c:lblOffset val="100"/>
        <c:noMultiLvlLbl val="0"/>
      </c:catAx>
      <c:valAx>
        <c:axId val="17134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0</xdr:row>
      <xdr:rowOff>0</xdr:rowOff>
    </xdr:from>
    <xdr:to>
      <xdr:col>3</xdr:col>
      <xdr:colOff>57150</xdr:colOff>
      <xdr:row>3</xdr:row>
      <xdr:rowOff>161925</xdr:rowOff>
    </xdr:to>
    <xdr:pic>
      <xdr:nvPicPr>
        <xdr:cNvPr id="3" name="Picture 2" descr="Gym Equipment Icon of Glyph style - Available in SVG, PNG, EPS, AI &amp; Icon  fonts">
          <a:extLst>
            <a:ext uri="{FF2B5EF4-FFF2-40B4-BE49-F238E27FC236}">
              <a16:creationId xmlns:a16="http://schemas.microsoft.com/office/drawing/2014/main" id="{B007D2AA-EA8B-4CFC-88AC-3C0FF1CCE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73342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342900</xdr:colOff>
      <xdr:row>0</xdr:row>
      <xdr:rowOff>171450</xdr:rowOff>
    </xdr:from>
    <xdr:to>
      <xdr:col>12</xdr:col>
      <xdr:colOff>1666875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A5F2F5-1CD9-44CE-BF63-BC308FA00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F14" totalsRowShown="0" headerRowDxfId="17" tableBorderDxfId="16">
  <autoFilter ref="B5:F14" xr:uid="{00000000-0009-0000-0100-000001000000}"/>
  <tableColumns count="5">
    <tableColumn id="1" xr3:uid="{00000000-0010-0000-0000-000001000000}" name="Country"/>
    <tableColumn id="2" xr3:uid="{00000000-0010-0000-0000-000002000000}" name="2019 Sales(Qty)" dataDxfId="15"/>
    <tableColumn id="3" xr3:uid="{00000000-0010-0000-0000-000003000000}" name="2020 Sales(Qty)" dataDxfId="14"/>
    <tableColumn id="4" xr3:uid="{00000000-0010-0000-0000-000004000000}" name="Qty Change" dataDxfId="13">
      <calculatedColumnFormula>Table1[[#This Row],[2020 Sales(Qty)]]-Table1[[#This Row],[2019 Sales(Qty)]]</calculatedColumnFormula>
    </tableColumn>
    <tableColumn id="5" xr3:uid="{00000000-0010-0000-0000-000005000000}" name="% change" dataDxfId="12" dataCellStyle="Percent">
      <calculatedColumnFormula>Table1[[#This Row],[Qty Change]]/Table1[[#This Row],[2019 Sales(Qty)]]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061164-6509-468D-8016-5DCDBD103C5C}" name="Table5" displayName="Table5" ref="H17:L25" totalsRowShown="0" headerRowDxfId="11" tableBorderDxfId="10">
  <tableColumns count="5">
    <tableColumn id="1" xr3:uid="{F64E8BC6-B88A-41AD-BE6B-1384A4E8D1F9}" name="Country" dataDxfId="9"/>
    <tableColumn id="2" xr3:uid="{F3546BD4-4E35-4D1A-AA37-0F6F257ECE69}" name="Sale Price in USD 2019" dataDxfId="8" dataCellStyle="Currency"/>
    <tableColumn id="3" xr3:uid="{66429DD7-3EA0-4481-BC02-5944A80C17C3}" name="Sale Price in USD 2020" dataDxfId="7" dataCellStyle="Currency"/>
    <tableColumn id="4" xr3:uid="{425624F8-F49A-4A3F-A15C-3EEA278B365E}" name="$ Change" dataDxfId="6">
      <calculatedColumnFormula>Table5[[#This Row],[Sale Price in USD 2020]]-Table5[[#This Row],[Sale Price in USD 2019]]</calculatedColumnFormula>
    </tableColumn>
    <tableColumn id="5" xr3:uid="{2A88F13B-021D-4569-BFCC-8D5105AEFCEE}" name="% change in exchange rate" dataDxfId="5">
      <calculatedColumnFormula>Table5[[#This Row],[$ Change]]/Table5[[#This Row],[Sale Price in USD 2019]]</calculatedColumnFormula>
    </tableColumn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BBE0F8-DB04-4ACE-816E-A2CAA279A6BB}" name="Table7" displayName="Table7" ref="D2:E9" totalsRowShown="0" headerRowDxfId="0" dataDxfId="4" tableBorderDxfId="3">
  <autoFilter ref="D2:E9" xr:uid="{4A8A829F-5798-4615-A326-DCC22FAAFE5A}"/>
  <tableColumns count="2">
    <tableColumn id="1" xr3:uid="{D09E2BC5-9E0F-4E50-A0CF-C27A32CE8745}" name="2019" dataDxfId="2">
      <calculatedColumnFormula>1/B3</calculatedColumnFormula>
    </tableColumn>
    <tableColumn id="2" xr3:uid="{0D51B559-ED20-44DF-A66B-D783F0B78E7D}" name="2020" dataDxfId="1">
      <calculatedColumnFormula>1/C3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I11" sqref="I11"/>
    </sheetView>
  </sheetViews>
  <sheetFormatPr defaultRowHeight="15" x14ac:dyDescent="0.25"/>
  <cols>
    <col min="1" max="1" width="12" customWidth="1"/>
    <col min="2" max="2" width="10.28515625" bestFit="1" customWidth="1"/>
    <col min="3" max="3" width="18.140625" customWidth="1"/>
    <col min="4" max="4" width="19.85546875" customWidth="1"/>
    <col min="5" max="5" width="13.42578125" bestFit="1" customWidth="1"/>
    <col min="6" max="6" width="13.28515625" customWidth="1"/>
    <col min="7" max="7" width="9.28515625" bestFit="1" customWidth="1"/>
    <col min="8" max="8" width="9" bestFit="1" customWidth="1"/>
    <col min="9" max="9" width="35.7109375" bestFit="1" customWidth="1"/>
    <col min="10" max="10" width="20.5703125" bestFit="1" customWidth="1"/>
    <col min="11" max="11" width="11.42578125" bestFit="1" customWidth="1"/>
    <col min="12" max="12" width="10.140625" customWidth="1"/>
    <col min="13" max="13" width="54.42578125" customWidth="1"/>
  </cols>
  <sheetData>
    <row r="1" spans="1:21" x14ac:dyDescent="0.25">
      <c r="A1" s="4" t="s">
        <v>2</v>
      </c>
      <c r="B1" s="1"/>
      <c r="C1" s="7"/>
      <c r="D1" s="1"/>
      <c r="E1" s="1"/>
    </row>
    <row r="2" spans="1:21" x14ac:dyDescent="0.25">
      <c r="A2" s="1"/>
      <c r="B2" s="2"/>
      <c r="C2" s="8"/>
      <c r="D2" s="1"/>
      <c r="E2" s="1"/>
      <c r="R2" s="4"/>
      <c r="S2" s="4"/>
      <c r="T2" s="4"/>
      <c r="U2" s="4"/>
    </row>
    <row r="3" spans="1:21" x14ac:dyDescent="0.25">
      <c r="A3" s="4" t="s">
        <v>3</v>
      </c>
      <c r="B3" s="1"/>
      <c r="C3" s="8"/>
      <c r="D3" s="1"/>
      <c r="E3" s="1"/>
      <c r="R3" s="4"/>
      <c r="S3" s="4"/>
      <c r="T3" s="4"/>
      <c r="U3" s="4"/>
    </row>
    <row r="4" spans="1:21" x14ac:dyDescent="0.25">
      <c r="A4" s="1"/>
      <c r="B4" s="1"/>
      <c r="C4" s="8"/>
      <c r="D4" s="1"/>
      <c r="E4" s="1"/>
      <c r="R4" s="4"/>
      <c r="S4" s="4"/>
      <c r="T4" s="4"/>
      <c r="U4" s="4"/>
    </row>
    <row r="5" spans="1:21" x14ac:dyDescent="0.25">
      <c r="A5" s="4" t="s">
        <v>0</v>
      </c>
      <c r="B5" s="29" t="s">
        <v>11</v>
      </c>
      <c r="C5" s="29" t="s">
        <v>27</v>
      </c>
      <c r="D5" s="29" t="s">
        <v>28</v>
      </c>
      <c r="E5" s="29" t="s">
        <v>16</v>
      </c>
      <c r="F5" s="29" t="s">
        <v>13</v>
      </c>
      <c r="H5" s="63" t="s">
        <v>29</v>
      </c>
      <c r="I5" s="63"/>
      <c r="R5" s="4"/>
      <c r="S5" s="4"/>
      <c r="T5" s="4"/>
      <c r="U5" s="4"/>
    </row>
    <row r="6" spans="1:21" x14ac:dyDescent="0.25">
      <c r="A6" s="1"/>
      <c r="B6" s="9" t="s">
        <v>4</v>
      </c>
      <c r="C6" s="36">
        <v>3605</v>
      </c>
      <c r="D6" s="36">
        <v>3853</v>
      </c>
      <c r="E6" s="27">
        <f>Table1[[#This Row],[2020 Sales(Qty)]]-Table1[[#This Row],[2019 Sales(Qty)]]</f>
        <v>248</v>
      </c>
      <c r="F6" s="28">
        <f>Table1[[#This Row],[Qty Change]]/Table1[[#This Row],[2019 Sales(Qty)]]</f>
        <v>6.8793342579750352E-2</v>
      </c>
      <c r="H6" s="12" t="s">
        <v>11</v>
      </c>
      <c r="I6" s="13" t="s">
        <v>30</v>
      </c>
      <c r="R6" s="4"/>
      <c r="S6" s="4"/>
      <c r="T6" s="4"/>
      <c r="U6" s="4"/>
    </row>
    <row r="7" spans="1:21" x14ac:dyDescent="0.25">
      <c r="A7" s="1"/>
      <c r="B7" s="10" t="s">
        <v>7</v>
      </c>
      <c r="C7" s="38">
        <v>3966</v>
      </c>
      <c r="D7" s="38">
        <v>2500</v>
      </c>
      <c r="E7" s="27">
        <f>Table1[[#This Row],[2020 Sales(Qty)]]-Table1[[#This Row],[2019 Sales(Qty)]]</f>
        <v>-1466</v>
      </c>
      <c r="F7" s="32">
        <f>Table1[[#This Row],[Qty Change]]/Table1[[#This Row],[2019 Sales(Qty)]]</f>
        <v>-0.36964195663136662</v>
      </c>
      <c r="H7" s="14" t="s">
        <v>4</v>
      </c>
      <c r="I7" s="21">
        <v>730</v>
      </c>
      <c r="R7" s="4"/>
      <c r="S7" s="4"/>
      <c r="T7" s="4"/>
      <c r="U7" s="4"/>
    </row>
    <row r="8" spans="1:21" x14ac:dyDescent="0.25">
      <c r="A8" s="1"/>
      <c r="B8" s="9" t="s">
        <v>8</v>
      </c>
      <c r="C8" s="39">
        <v>4200</v>
      </c>
      <c r="D8" s="39">
        <v>3900</v>
      </c>
      <c r="E8" s="27">
        <f>Table1[[#This Row],[2020 Sales(Qty)]]-Table1[[#This Row],[2019 Sales(Qty)]]</f>
        <v>-300</v>
      </c>
      <c r="F8" s="28">
        <f>Table1[[#This Row],[Qty Change]]/Table1[[#This Row],[2019 Sales(Qty)]]</f>
        <v>-7.1428571428571425E-2</v>
      </c>
      <c r="H8" s="15" t="s">
        <v>7</v>
      </c>
      <c r="I8" s="22">
        <v>1300</v>
      </c>
      <c r="R8" s="4"/>
      <c r="S8" s="4"/>
      <c r="T8" s="4"/>
      <c r="U8" s="4"/>
    </row>
    <row r="9" spans="1:21" x14ac:dyDescent="0.25">
      <c r="A9" s="1"/>
      <c r="B9" s="10" t="s">
        <v>10</v>
      </c>
      <c r="C9" s="37">
        <v>3777</v>
      </c>
      <c r="D9" s="37">
        <v>4063</v>
      </c>
      <c r="E9" s="27">
        <f>Table1[[#This Row],[2020 Sales(Qty)]]-Table1[[#This Row],[2019 Sales(Qty)]]</f>
        <v>286</v>
      </c>
      <c r="F9" s="32">
        <f>Table1[[#This Row],[Qty Change]]/Table1[[#This Row],[2019 Sales(Qty)]]</f>
        <v>7.5721472067778656E-2</v>
      </c>
      <c r="H9" s="14" t="s">
        <v>8</v>
      </c>
      <c r="I9" s="17">
        <v>30</v>
      </c>
      <c r="R9" s="4"/>
      <c r="S9" s="4"/>
      <c r="T9" s="4"/>
      <c r="U9" s="4"/>
    </row>
    <row r="10" spans="1:21" x14ac:dyDescent="0.25">
      <c r="A10" s="1"/>
      <c r="B10" s="9" t="s">
        <v>6</v>
      </c>
      <c r="C10" s="39">
        <v>3974</v>
      </c>
      <c r="D10" s="39">
        <v>3850</v>
      </c>
      <c r="E10" s="27">
        <f>Table1[[#This Row],[2020 Sales(Qty)]]-Table1[[#This Row],[2019 Sales(Qty)]]</f>
        <v>-124</v>
      </c>
      <c r="F10" s="28">
        <f>Table1[[#This Row],[Qty Change]]/Table1[[#This Row],[2019 Sales(Qty)]]</f>
        <v>-3.1202818319073979E-2</v>
      </c>
      <c r="H10" s="15" t="s">
        <v>10</v>
      </c>
      <c r="I10" s="23">
        <v>30</v>
      </c>
      <c r="R10" s="4"/>
      <c r="S10" s="4"/>
      <c r="T10" s="4"/>
      <c r="U10" s="4"/>
    </row>
    <row r="11" spans="1:21" x14ac:dyDescent="0.25">
      <c r="A11" s="1"/>
      <c r="B11" s="10" t="s">
        <v>9</v>
      </c>
      <c r="C11" s="37">
        <v>3656</v>
      </c>
      <c r="D11" s="37">
        <v>3937</v>
      </c>
      <c r="E11" s="27">
        <f>Table1[[#This Row],[2020 Sales(Qty)]]-Table1[[#This Row],[2019 Sales(Qty)]]</f>
        <v>281</v>
      </c>
      <c r="F11" s="32">
        <f>Table1[[#This Row],[Qty Change]]/Table1[[#This Row],[2019 Sales(Qty)]]</f>
        <v>7.6859956236323856E-2</v>
      </c>
      <c r="H11" s="14" t="s">
        <v>6</v>
      </c>
      <c r="I11" s="16">
        <v>160</v>
      </c>
      <c r="R11" s="4"/>
      <c r="S11" s="4"/>
      <c r="T11" s="4"/>
      <c r="U11" s="4"/>
    </row>
    <row r="12" spans="1:21" x14ac:dyDescent="0.25">
      <c r="A12" s="1"/>
      <c r="B12" s="9" t="s">
        <v>5</v>
      </c>
      <c r="C12" s="36">
        <v>3554</v>
      </c>
      <c r="D12" s="36">
        <v>3875</v>
      </c>
      <c r="E12" s="27">
        <f>Table1[[#This Row],[2020 Sales(Qty)]]-Table1[[#This Row],[2019 Sales(Qty)]]</f>
        <v>321</v>
      </c>
      <c r="F12" s="28">
        <f>Table1[[#This Row],[Qty Change]]/Table1[[#This Row],[2019 Sales(Qty)]]</f>
        <v>9.0320765334833991E-2</v>
      </c>
      <c r="H12" s="15" t="s">
        <v>9</v>
      </c>
      <c r="I12" s="20">
        <v>30</v>
      </c>
    </row>
    <row r="13" spans="1:21" ht="15.75" thickBot="1" x14ac:dyDescent="0.3">
      <c r="A13" s="1"/>
      <c r="B13" s="10" t="s">
        <v>12</v>
      </c>
      <c r="C13" s="38">
        <v>3844</v>
      </c>
      <c r="D13" s="38">
        <v>3344</v>
      </c>
      <c r="E13" s="27">
        <f>Table1[[#This Row],[2020 Sales(Qty)]]-Table1[[#This Row],[2019 Sales(Qty)]]</f>
        <v>-500</v>
      </c>
      <c r="F13" s="32">
        <f>Table1[[#This Row],[Qty Change]]/Table1[[#This Row],[2019 Sales(Qty)]]</f>
        <v>-0.13007284079084286</v>
      </c>
      <c r="H13" s="14" t="s">
        <v>5</v>
      </c>
      <c r="I13" s="19">
        <v>25</v>
      </c>
    </row>
    <row r="14" spans="1:21" ht="15.75" thickTop="1" x14ac:dyDescent="0.25">
      <c r="A14" s="1"/>
      <c r="B14" s="30" t="s">
        <v>14</v>
      </c>
      <c r="C14" s="31">
        <f>SUBTOTAL(109,'Yearly Sales'!$C$6:$C$13)</f>
        <v>30576</v>
      </c>
      <c r="D14" s="31">
        <f>SUBTOTAL(109,'Yearly Sales'!$D$6:$D$13)</f>
        <v>29322</v>
      </c>
      <c r="E14" s="60">
        <f>Table1[[#This Row],[2020 Sales(Qty)]]-Table1[[#This Row],[2019 Sales(Qty)]]</f>
        <v>-1254</v>
      </c>
      <c r="F14" s="32">
        <f>Table1[[#This Row],[Qty Change]]/Table1[[#This Row],[2019 Sales(Qty)]]</f>
        <v>-4.1012558869701725E-2</v>
      </c>
      <c r="H14" s="11" t="s">
        <v>12</v>
      </c>
      <c r="I14" s="18">
        <v>20</v>
      </c>
    </row>
    <row r="15" spans="1:21" x14ac:dyDescent="0.25">
      <c r="A15" s="1"/>
      <c r="B15" s="1"/>
      <c r="C15" s="1"/>
      <c r="D15" s="1"/>
      <c r="E15" s="1"/>
    </row>
    <row r="16" spans="1:21" x14ac:dyDescent="0.25">
      <c r="A16" s="4" t="s">
        <v>1</v>
      </c>
      <c r="B16" s="1"/>
      <c r="C16" s="1"/>
      <c r="D16" s="1"/>
      <c r="E16" s="1"/>
      <c r="F16" s="3"/>
    </row>
    <row r="17" spans="1:12" ht="57.75" customHeight="1" x14ac:dyDescent="0.25">
      <c r="A17" s="1"/>
      <c r="B17" s="54" t="s">
        <v>11</v>
      </c>
      <c r="C17" s="55" t="s">
        <v>25</v>
      </c>
      <c r="D17" s="55" t="s">
        <v>26</v>
      </c>
      <c r="E17" s="55" t="s">
        <v>15</v>
      </c>
      <c r="F17" s="56" t="s">
        <v>37</v>
      </c>
      <c r="G17" s="57" t="s">
        <v>32</v>
      </c>
      <c r="H17" s="58" t="s">
        <v>11</v>
      </c>
      <c r="I17" s="59" t="s">
        <v>33</v>
      </c>
      <c r="J17" s="59" t="s">
        <v>34</v>
      </c>
      <c r="K17" s="53" t="s">
        <v>15</v>
      </c>
      <c r="L17" s="53" t="s">
        <v>38</v>
      </c>
    </row>
    <row r="18" spans="1:12" x14ac:dyDescent="0.25">
      <c r="A18" s="1"/>
      <c r="B18" s="24" t="s">
        <v>4</v>
      </c>
      <c r="C18" s="25">
        <f>C6*I18</f>
        <v>42404.930712213987</v>
      </c>
      <c r="D18" s="25">
        <f>D6*J18</f>
        <v>37946.763444051692</v>
      </c>
      <c r="E18" s="25">
        <f>D18-C18</f>
        <v>-4458.1672681622949</v>
      </c>
      <c r="F18" s="52">
        <f>E18/C18</f>
        <v>-0.1051332284544495</v>
      </c>
      <c r="H18" s="46" t="s">
        <v>4</v>
      </c>
      <c r="I18" s="43">
        <f>I7*'Exchange Rates'!D3</f>
        <v>11.762810183693199</v>
      </c>
      <c r="J18" s="44">
        <f>I7*'Exchange Rates'!E3</f>
        <v>9.8486279377242916</v>
      </c>
      <c r="K18" s="50">
        <f>Table5[[#This Row],[Sale Price in USD 2020]]-Table5[[#This Row],[Sale Price in USD 2019]]</f>
        <v>-1.9141822459689077</v>
      </c>
      <c r="L18" s="51">
        <f>Table5[[#This Row],[$ Change]]/Table5[[#This Row],[Sale Price in USD 2019]]</f>
        <v>-0.16273171258195948</v>
      </c>
    </row>
    <row r="19" spans="1:12" x14ac:dyDescent="0.25">
      <c r="A19" s="1"/>
      <c r="B19" s="26" t="s">
        <v>7</v>
      </c>
      <c r="C19" s="25">
        <f>C7*I19</f>
        <v>68605.690927090982</v>
      </c>
      <c r="D19" s="25">
        <f>D7*J19</f>
        <v>45456.516296510767</v>
      </c>
      <c r="E19" s="25">
        <f t="shared" ref="E19:E26" si="0">D19-C19</f>
        <v>-23149.174630580215</v>
      </c>
      <c r="F19" s="52">
        <f t="shared" ref="F19:F25" si="1">E19/C19</f>
        <v>-0.33742353320486829</v>
      </c>
      <c r="H19" s="47" t="s">
        <v>7</v>
      </c>
      <c r="I19" s="43">
        <f>I8*'Exchange Rates'!D4</f>
        <v>17.298459638701711</v>
      </c>
      <c r="J19" s="44">
        <f>I8*'Exchange Rates'!E4</f>
        <v>18.182606518604306</v>
      </c>
      <c r="K19" s="50">
        <f>Table5[[#This Row],[Sale Price in USD 2020]]-Table5[[#This Row],[Sale Price in USD 2019]]</f>
        <v>0.88414687990259466</v>
      </c>
      <c r="L19" s="51">
        <f>Table5[[#This Row],[$ Change]]/Table5[[#This Row],[Sale Price in USD 2019]]</f>
        <v>5.1111306923796826E-2</v>
      </c>
    </row>
    <row r="20" spans="1:12" x14ac:dyDescent="0.25">
      <c r="A20" s="1"/>
      <c r="B20" s="24" t="s">
        <v>8</v>
      </c>
      <c r="C20" s="25">
        <f>C8*I20</f>
        <v>137299.77116704805</v>
      </c>
      <c r="D20" s="25">
        <f>D8*J20</f>
        <v>124680.30690537086</v>
      </c>
      <c r="E20" s="25">
        <f t="shared" si="0"/>
        <v>-12619.464261677189</v>
      </c>
      <c r="F20" s="52">
        <f t="shared" si="1"/>
        <v>-9.1911764705882193E-2</v>
      </c>
      <c r="H20" s="46" t="s">
        <v>8</v>
      </c>
      <c r="I20" s="43">
        <f>I9*'Exchange Rates'!D5</f>
        <v>32.690421706440013</v>
      </c>
      <c r="J20" s="44">
        <f>I9*'Exchange Rates'!E5</f>
        <v>31.969309462915604</v>
      </c>
      <c r="K20" s="50">
        <f>Table5[[#This Row],[Sale Price in USD 2020]]-Table5[[#This Row],[Sale Price in USD 2019]]</f>
        <v>-0.72111224352440928</v>
      </c>
      <c r="L20" s="51">
        <f>Table5[[#This Row],[$ Change]]/Table5[[#This Row],[Sale Price in USD 2019]]</f>
        <v>-2.2058823529411679E-2</v>
      </c>
    </row>
    <row r="21" spans="1:12" x14ac:dyDescent="0.25">
      <c r="A21" s="1"/>
      <c r="B21" s="26" t="s">
        <v>10</v>
      </c>
      <c r="C21" s="25">
        <f>C9*I21</f>
        <v>87014.283520196579</v>
      </c>
      <c r="D21" s="25">
        <f>D9*J21</f>
        <v>114262.94820717131</v>
      </c>
      <c r="E21" s="25">
        <f t="shared" si="0"/>
        <v>27248.664686974735</v>
      </c>
      <c r="F21" s="52">
        <f t="shared" si="1"/>
        <v>0.31315162964767895</v>
      </c>
      <c r="H21" s="47" t="s">
        <v>10</v>
      </c>
      <c r="I21" s="43">
        <f>I10*'Exchange Rates'!D6</f>
        <v>23.037935800952233</v>
      </c>
      <c r="J21" s="44">
        <f>I10*'Exchange Rates'!E6</f>
        <v>28.122802906022965</v>
      </c>
      <c r="K21" s="50">
        <f>Table5[[#This Row],[Sale Price in USD 2020]]-Table5[[#This Row],[Sale Price in USD 2019]]</f>
        <v>5.0848671050707317</v>
      </c>
      <c r="L21" s="51">
        <f>Table5[[#This Row],[$ Change]]/Table5[[#This Row],[Sale Price in USD 2019]]</f>
        <v>0.22071713147410357</v>
      </c>
    </row>
    <row r="22" spans="1:12" x14ac:dyDescent="0.25">
      <c r="A22" s="1"/>
      <c r="B22" s="24" t="s">
        <v>6</v>
      </c>
      <c r="C22" s="25">
        <f>C10*I22</f>
        <v>91372.075645226185</v>
      </c>
      <c r="D22" s="25">
        <f>D10*J22</f>
        <v>85935.102257191495</v>
      </c>
      <c r="E22" s="25">
        <f t="shared" si="0"/>
        <v>-5436.9733880346903</v>
      </c>
      <c r="F22" s="52">
        <f t="shared" si="1"/>
        <v>-5.9503665092878404E-2</v>
      </c>
      <c r="H22" s="46" t="s">
        <v>6</v>
      </c>
      <c r="I22" s="43">
        <f>I11*'Exchange Rates'!D7</f>
        <v>22.992469966086105</v>
      </c>
      <c r="J22" s="44">
        <f>I11*'Exchange Rates'!E7</f>
        <v>22.320805781088701</v>
      </c>
      <c r="K22" s="50">
        <f>Table5[[#This Row],[Sale Price in USD 2020]]-Table5[[#This Row],[Sale Price in USD 2019]]</f>
        <v>-0.67166418499740388</v>
      </c>
      <c r="L22" s="51">
        <f>Table5[[#This Row],[$ Change]]/Table5[[#This Row],[Sale Price in USD 2019]]</f>
        <v>-2.921235456599959E-2</v>
      </c>
    </row>
    <row r="23" spans="1:12" x14ac:dyDescent="0.25">
      <c r="A23" s="1"/>
      <c r="B23" s="26" t="s">
        <v>9</v>
      </c>
      <c r="C23" s="25">
        <f>C11*I23</f>
        <v>75495.594713656392</v>
      </c>
      <c r="D23" s="25">
        <f>D11*J23</f>
        <v>82773.845399116966</v>
      </c>
      <c r="E23" s="25">
        <f t="shared" si="0"/>
        <v>7278.2506854605745</v>
      </c>
      <c r="F23" s="52">
        <f t="shared" si="1"/>
        <v>9.6406296460951155E-2</v>
      </c>
      <c r="H23" s="47" t="s">
        <v>9</v>
      </c>
      <c r="I23" s="43">
        <f>I12*'Exchange Rates'!D8</f>
        <v>20.64977973568282</v>
      </c>
      <c r="J23" s="44">
        <f>I12*'Exchange Rates'!E8</f>
        <v>21.024598780573271</v>
      </c>
      <c r="K23" s="50">
        <f>Table5[[#This Row],[Sale Price in USD 2020]]-Table5[[#This Row],[Sale Price in USD 2019]]</f>
        <v>0.37481904489045093</v>
      </c>
      <c r="L23" s="51">
        <f>Table5[[#This Row],[$ Change]]/Table5[[#This Row],[Sale Price in USD 2019]]</f>
        <v>1.8151236947228234E-2</v>
      </c>
    </row>
    <row r="24" spans="1:12" x14ac:dyDescent="0.25">
      <c r="A24" s="1"/>
      <c r="B24" s="24" t="s">
        <v>5</v>
      </c>
      <c r="C24" s="25">
        <f>C12*I24</f>
        <v>88850</v>
      </c>
      <c r="D24" s="25">
        <f>D12*J24</f>
        <v>96875</v>
      </c>
      <c r="E24" s="25">
        <f t="shared" si="0"/>
        <v>8025</v>
      </c>
      <c r="F24" s="52">
        <f t="shared" si="1"/>
        <v>9.0320765334833991E-2</v>
      </c>
      <c r="H24" s="46" t="s">
        <v>5</v>
      </c>
      <c r="I24" s="43">
        <f>I13*1</f>
        <v>25</v>
      </c>
      <c r="J24" s="44">
        <f>I13*1</f>
        <v>25</v>
      </c>
      <c r="K24" s="50">
        <f>Table5[[#This Row],[Sale Price in USD 2020]]-Table5[[#This Row],[Sale Price in USD 2019]]</f>
        <v>0</v>
      </c>
      <c r="L24" s="51">
        <f>Table5[[#This Row],[$ Change]]/Table5[[#This Row],[Sale Price in USD 2019]]</f>
        <v>0</v>
      </c>
    </row>
    <row r="25" spans="1:12" ht="15.75" thickBot="1" x14ac:dyDescent="0.3">
      <c r="B25" s="26" t="s">
        <v>12</v>
      </c>
      <c r="C25" s="25">
        <f>C13*I25</f>
        <v>92437.176866658643</v>
      </c>
      <c r="D25" s="25">
        <f>D13*J25</f>
        <v>88441.041509633564</v>
      </c>
      <c r="E25" s="25">
        <f t="shared" si="0"/>
        <v>-3996.1353570250794</v>
      </c>
      <c r="F25" s="52">
        <f t="shared" si="1"/>
        <v>-4.323082435532985E-2</v>
      </c>
      <c r="H25" s="48" t="s">
        <v>12</v>
      </c>
      <c r="I25" s="45">
        <f>I14*'Exchange Rates'!D9</f>
        <v>24.047132379463747</v>
      </c>
      <c r="J25" s="44">
        <f>I14*'Exchange Rates'!E9</f>
        <v>26.447679877282763</v>
      </c>
      <c r="K25" s="50">
        <f>Table5[[#This Row],[Sale Price in USD 2020]]-Table5[[#This Row],[Sale Price in USD 2019]]</f>
        <v>2.4005474978190158</v>
      </c>
      <c r="L25" s="51">
        <f>Table5[[#This Row],[$ Change]]/Table5[[#This Row],[Sale Price in USD 2019]]</f>
        <v>9.9826767696803778E-2</v>
      </c>
    </row>
    <row r="26" spans="1:12" ht="15.75" thickTop="1" x14ac:dyDescent="0.25">
      <c r="B26" s="5" t="s">
        <v>14</v>
      </c>
      <c r="C26" s="6">
        <f>SUM(C18:C25)</f>
        <v>683479.52355209074</v>
      </c>
      <c r="D26" s="6">
        <f t="shared" ref="D26" si="2">SUM(D18:D25)</f>
        <v>676371.52401904657</v>
      </c>
      <c r="E26" s="61">
        <f t="shared" si="0"/>
        <v>-7107.9995330441743</v>
      </c>
      <c r="F26" s="62">
        <f>E26/C26</f>
        <v>-1.0399725651038388E-2</v>
      </c>
    </row>
  </sheetData>
  <mergeCells count="1">
    <mergeCell ref="H5:I5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39D66B2-39B3-4076-84E1-DB6C5C1C843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'Yearly Sales'!C18:D18</xm:f>
              <xm:sqref>G18</xm:sqref>
            </x14:sparkline>
            <x14:sparkline>
              <xm:f>'Yearly Sales'!C19:D19</xm:f>
              <xm:sqref>G19</xm:sqref>
            </x14:sparkline>
            <x14:sparkline>
              <xm:f>'Yearly Sales'!C20:D20</xm:f>
              <xm:sqref>G20</xm:sqref>
            </x14:sparkline>
            <x14:sparkline>
              <xm:f>'Yearly Sales'!C21:D21</xm:f>
              <xm:sqref>G21</xm:sqref>
            </x14:sparkline>
            <x14:sparkline>
              <xm:f>'Yearly Sales'!C22:D22</xm:f>
              <xm:sqref>G22</xm:sqref>
            </x14:sparkline>
            <x14:sparkline>
              <xm:f>'Yearly Sales'!C23:D23</xm:f>
              <xm:sqref>G23</xm:sqref>
            </x14:sparkline>
            <x14:sparkline>
              <xm:f>'Yearly Sales'!C24:D24</xm:f>
              <xm:sqref>G24</xm:sqref>
            </x14:sparkline>
            <x14:sparkline>
              <xm:f>'Yearly Sales'!C25:D25</xm:f>
              <xm:sqref>G25</xm:sqref>
            </x14:sparkline>
            <x14:sparkline>
              <xm:f>'Yearly Sales'!C26:D26</xm:f>
              <xm:sqref>G26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="85" zoomScaleNormal="85" workbookViewId="0">
      <selection activeCell="D17" sqref="D17"/>
    </sheetView>
  </sheetViews>
  <sheetFormatPr defaultColWidth="20" defaultRowHeight="15" x14ac:dyDescent="0.25"/>
  <cols>
    <col min="1" max="1" width="40" style="1" bestFit="1" customWidth="1"/>
    <col min="2" max="3" width="12.28515625" style="1" bestFit="1" customWidth="1"/>
    <col min="4" max="4" width="29.7109375" style="1" bestFit="1" customWidth="1"/>
    <col min="5" max="5" width="18.85546875" style="1" bestFit="1" customWidth="1"/>
    <col min="6" max="8" width="10.42578125" style="1" customWidth="1"/>
    <col min="9" max="16384" width="20" style="1"/>
  </cols>
  <sheetData>
    <row r="1" spans="1:5" ht="21" x14ac:dyDescent="0.35">
      <c r="A1" s="64"/>
      <c r="B1" s="64"/>
      <c r="C1" s="64"/>
      <c r="D1" s="65" t="s">
        <v>31</v>
      </c>
      <c r="E1" s="65"/>
    </row>
    <row r="2" spans="1:5" ht="21" x14ac:dyDescent="0.35">
      <c r="A2" s="66" t="s">
        <v>17</v>
      </c>
      <c r="B2" s="67">
        <v>2019</v>
      </c>
      <c r="C2" s="67">
        <v>2020</v>
      </c>
      <c r="D2" s="68" t="s">
        <v>35</v>
      </c>
      <c r="E2" s="68" t="s">
        <v>36</v>
      </c>
    </row>
    <row r="3" spans="1:5" ht="21" x14ac:dyDescent="0.35">
      <c r="A3" s="40" t="s">
        <v>21</v>
      </c>
      <c r="B3" s="33">
        <v>62.06</v>
      </c>
      <c r="C3" s="33">
        <v>74.122</v>
      </c>
      <c r="D3" s="49">
        <f>1/B3</f>
        <v>1.6113438607798902E-2</v>
      </c>
      <c r="E3" s="49">
        <f>1/C3</f>
        <v>1.3491271147567523E-2</v>
      </c>
    </row>
    <row r="4" spans="1:5" ht="21" x14ac:dyDescent="0.35">
      <c r="A4" s="41" t="s">
        <v>18</v>
      </c>
      <c r="B4" s="34">
        <v>75.151200000000003</v>
      </c>
      <c r="C4" s="34">
        <v>71.496899999999997</v>
      </c>
      <c r="D4" s="49">
        <f t="shared" ref="D4:D9" si="0">1/B4</f>
        <v>1.330650741438593E-2</v>
      </c>
      <c r="E4" s="49">
        <f t="shared" ref="E4:E9" si="1">1/C4</f>
        <v>1.3986620398926388E-2</v>
      </c>
    </row>
    <row r="5" spans="1:5" ht="21" x14ac:dyDescent="0.35">
      <c r="A5" s="40" t="s">
        <v>19</v>
      </c>
      <c r="B5" s="33">
        <v>0.91769999999999996</v>
      </c>
      <c r="C5" s="33">
        <v>0.93840000000000001</v>
      </c>
      <c r="D5" s="49">
        <f t="shared" si="0"/>
        <v>1.0896807235480004</v>
      </c>
      <c r="E5" s="49">
        <f t="shared" si="1"/>
        <v>1.0656436487638534</v>
      </c>
    </row>
    <row r="6" spans="1:5" ht="21" x14ac:dyDescent="0.35">
      <c r="A6" s="41" t="s">
        <v>20</v>
      </c>
      <c r="B6" s="34">
        <v>1.3022</v>
      </c>
      <c r="C6" s="34">
        <v>1.0667500000000001</v>
      </c>
      <c r="D6" s="49">
        <f t="shared" si="0"/>
        <v>0.76793119336507443</v>
      </c>
      <c r="E6" s="49">
        <f t="shared" si="1"/>
        <v>0.93742676353409882</v>
      </c>
    </row>
    <row r="7" spans="1:5" ht="21" x14ac:dyDescent="0.35">
      <c r="A7" s="40" t="s">
        <v>22</v>
      </c>
      <c r="B7" s="33">
        <v>6.9588000000000001</v>
      </c>
      <c r="C7" s="33">
        <v>7.1681999999999997</v>
      </c>
      <c r="D7" s="49">
        <f t="shared" si="0"/>
        <v>0.14370293728803815</v>
      </c>
      <c r="E7" s="49">
        <f t="shared" si="1"/>
        <v>0.13950503613180437</v>
      </c>
    </row>
    <row r="8" spans="1:5" ht="21" x14ac:dyDescent="0.35">
      <c r="A8" s="41" t="s">
        <v>23</v>
      </c>
      <c r="B8" s="34">
        <v>1.4528000000000001</v>
      </c>
      <c r="C8" s="34">
        <v>1.4269000000000001</v>
      </c>
      <c r="D8" s="49">
        <f t="shared" si="0"/>
        <v>0.68832599118942728</v>
      </c>
      <c r="E8" s="49">
        <f t="shared" si="1"/>
        <v>0.70081995935244235</v>
      </c>
    </row>
    <row r="9" spans="1:5" ht="21" x14ac:dyDescent="0.35">
      <c r="A9" s="42" t="s">
        <v>24</v>
      </c>
      <c r="B9" s="35">
        <v>0.83169999999999999</v>
      </c>
      <c r="C9" s="35">
        <v>0.75621000000000005</v>
      </c>
      <c r="D9" s="49">
        <f t="shared" si="0"/>
        <v>1.2023566189731874</v>
      </c>
      <c r="E9" s="49">
        <f t="shared" si="1"/>
        <v>1.3223839938641382</v>
      </c>
    </row>
    <row r="15" spans="1:5" x14ac:dyDescent="0.25">
      <c r="D15"/>
    </row>
    <row r="16" spans="1:5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</sheetData>
  <mergeCells count="1">
    <mergeCell ref="D1:E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Sales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2021-05-04T01:32:33Z</dcterms:modified>
</cp:coreProperties>
</file>