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https://minvuchile-my.sharepoint.com/personal/rafuentes_minvu_cl/Documents/SISTEMAS/git/control_hitos/documentos/"/>
    </mc:Choice>
  </mc:AlternateContent>
  <xr:revisionPtr revIDLastSave="0" documentId="10_ncr:100000_{7760467A-519E-4911-A385-6C09673EF6A2}" xr6:coauthVersionLast="31" xr6:coauthVersionMax="31" xr10:uidLastSave="{00000000-0000-0000-0000-000000000000}"/>
  <bookViews>
    <workbookView xWindow="6240" yWindow="21855" windowWidth="25605" windowHeight="16065" tabRatio="811" firstSheet="2" activeTab="6" xr2:uid="{00000000-000D-0000-FFFF-FFFF00000000}"/>
  </bookViews>
  <sheets>
    <sheet name="Paso1-Parámetros " sheetId="6" r:id="rId1"/>
    <sheet name="Paso 2- Casos de Uso" sheetId="7" r:id="rId2"/>
    <sheet name="Paso 3-Actores" sheetId="2" r:id="rId3"/>
    <sheet name="Paso 4-Factores Técnicos" sheetId="4" r:id="rId4"/>
    <sheet name="Paso 5-Factores del Entorno" sheetId="5" r:id="rId5"/>
    <sheet name="Paso 6-Estimación (Resumen)" sheetId="1" r:id="rId6"/>
    <sheet name="Detalle Casos de Uso" sheetId="8" r:id="rId7"/>
  </sheets>
  <calcPr calcId="179017" concurrentCalc="0"/>
  <extLst>
    <ext xmlns:mx="http://schemas.microsoft.com/office/mac/excel/2008/main" uri="{7523E5D3-25F3-A5E0-1632-64F254C22452}">
      <mx:ArchID Flags="2"/>
    </ext>
  </extLst>
</workbook>
</file>

<file path=xl/calcChain.xml><?xml version="1.0" encoding="utf-8"?>
<calcChain xmlns="http://schemas.openxmlformats.org/spreadsheetml/2006/main">
  <c r="C16" i="2" l="1"/>
  <c r="F21" i="6"/>
  <c r="B13" i="6"/>
  <c r="F19" i="6"/>
  <c r="G21" i="6"/>
  <c r="F25" i="6"/>
  <c r="G25" i="6"/>
  <c r="H25" i="6"/>
  <c r="F24" i="6"/>
  <c r="G24" i="6"/>
  <c r="H24" i="6"/>
  <c r="F23" i="6"/>
  <c r="G23" i="6"/>
  <c r="H23" i="6"/>
  <c r="F22" i="6"/>
  <c r="G22" i="6"/>
  <c r="H22" i="6"/>
  <c r="H21" i="6"/>
  <c r="E5" i="7"/>
  <c r="F5" i="7"/>
  <c r="G5" i="7"/>
  <c r="D5" i="7"/>
  <c r="H5" i="7"/>
  <c r="I33" i="7"/>
  <c r="I32" i="7"/>
  <c r="I31" i="7"/>
  <c r="I30" i="7"/>
  <c r="I29" i="7"/>
  <c r="I28" i="7"/>
  <c r="I27" i="7"/>
  <c r="I26" i="7"/>
  <c r="I25" i="7"/>
  <c r="I24" i="7"/>
  <c r="I23" i="7"/>
  <c r="I22" i="7"/>
  <c r="I21" i="7"/>
  <c r="I20" i="7"/>
  <c r="I19" i="7"/>
  <c r="I18" i="7"/>
  <c r="I17" i="7"/>
  <c r="I16" i="7"/>
  <c r="I15" i="7"/>
  <c r="I14" i="7"/>
  <c r="I13" i="7"/>
  <c r="I12" i="7"/>
  <c r="I11" i="7"/>
  <c r="I10" i="7"/>
  <c r="I9" i="7"/>
  <c r="I8" i="7"/>
  <c r="I7" i="7"/>
  <c r="I34" i="7"/>
  <c r="F5" i="1"/>
  <c r="D6" i="2" a="1"/>
  <c r="D6" i="2"/>
  <c r="D7" i="2" a="1"/>
  <c r="D7" i="2"/>
  <c r="D8" i="2" a="1"/>
  <c r="D8" i="2"/>
  <c r="D9" i="2" a="1"/>
  <c r="D9" i="2"/>
  <c r="D10" i="2"/>
  <c r="F6" i="1"/>
  <c r="D19" i="4"/>
  <c r="F3" i="1"/>
  <c r="D15" i="5"/>
  <c r="F4" i="1"/>
  <c r="F8" i="1"/>
  <c r="F10" i="1"/>
  <c r="F13" i="1"/>
  <c r="C31" i="1"/>
  <c r="C29" i="1"/>
  <c r="C30" i="1"/>
  <c r="D38" i="1"/>
  <c r="E16" i="1"/>
  <c r="I22" i="1"/>
  <c r="E17" i="1"/>
  <c r="E18" i="1"/>
  <c r="F22" i="1"/>
  <c r="A21" i="7"/>
  <c r="A22" i="7"/>
  <c r="A23" i="7"/>
  <c r="A24" i="7"/>
  <c r="A25" i="7"/>
  <c r="A26" i="7"/>
  <c r="A27" i="7"/>
  <c r="A28" i="7"/>
  <c r="A29" i="7"/>
  <c r="A30" i="7"/>
  <c r="A31" i="7"/>
  <c r="F12" i="1"/>
  <c r="C14" i="2"/>
  <c r="C13" i="2"/>
  <c r="C17" i="2"/>
  <c r="A16" i="2"/>
  <c r="A17" i="2"/>
  <c r="A18" i="2"/>
  <c r="C18" i="2"/>
  <c r="A19" i="2"/>
  <c r="C19" i="2"/>
  <c r="A20" i="2"/>
  <c r="C20" i="2"/>
  <c r="C21" i="2"/>
  <c r="C22" i="2"/>
  <c r="C23" i="2"/>
  <c r="C24" i="2"/>
  <c r="A25" i="2"/>
  <c r="C25" i="2"/>
  <c r="F11" i="1"/>
  <c r="M38" i="1"/>
  <c r="K38" i="1"/>
  <c r="L38" i="1"/>
  <c r="I38" i="1"/>
  <c r="J38" i="1"/>
  <c r="H38" i="1"/>
  <c r="F29" i="1"/>
  <c r="F30" i="1"/>
  <c r="F31" i="1"/>
  <c r="I37" i="1"/>
  <c r="J37" i="1"/>
  <c r="K37" i="1"/>
  <c r="L37" i="1"/>
  <c r="M37" i="1"/>
  <c r="H37" i="1"/>
  <c r="N36" i="1"/>
  <c r="N38" i="1"/>
  <c r="D37" i="1"/>
  <c r="M28" i="1"/>
  <c r="L28" i="1"/>
  <c r="K28" i="1"/>
  <c r="J28" i="1"/>
  <c r="I28" i="1"/>
  <c r="H28" i="1"/>
  <c r="H6" i="7"/>
  <c r="G6" i="7"/>
  <c r="F6" i="7"/>
  <c r="E6" i="7"/>
  <c r="D6" i="7"/>
  <c r="C26" i="2"/>
  <c r="E22" i="1"/>
  <c r="E20" i="1"/>
  <c r="E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Jorge Eduardo Diaz Villegas</author>
    <author>Ricardo</author>
    <author/>
  </authors>
  <commentList>
    <comment ref="F19" authorId="0" shapeId="0" xr:uid="{00000000-0006-0000-0100-000001000000}">
      <text>
        <r>
          <rPr>
            <b/>
            <sz val="9"/>
            <color indexed="81"/>
            <rFont val="Arial"/>
          </rPr>
          <t>Jorge Eduardo Diaz Villegas:</t>
        </r>
        <r>
          <rPr>
            <sz val="9"/>
            <color indexed="81"/>
            <rFont val="Arial"/>
          </rPr>
          <t xml:space="preserve">
Corresponde al % de esfuezo de construcción definido en paso 1.1, permite extrapolar el esfuerzo</t>
        </r>
      </text>
    </comment>
    <comment ref="G21" authorId="1" shapeId="0" xr:uid="{9F9A15B3-F695-4A25-91A6-57E2F253A2AA}">
      <text>
        <r>
          <rPr>
            <b/>
            <sz val="9"/>
            <color indexed="81"/>
            <rFont val="Tahoma"/>
            <family val="2"/>
          </rPr>
          <t>Ricardo:</t>
        </r>
        <r>
          <rPr>
            <sz val="9"/>
            <color indexed="81"/>
            <rFont val="Tahoma"/>
            <family val="2"/>
          </rPr>
          <t xml:space="preserve">
El mayor valor se define como la unidad de UCP para la equivalencia en horas</t>
        </r>
      </text>
    </comment>
    <comment ref="F43" authorId="2" shapeId="0" xr:uid="{00000000-0006-0000-0100-000003000000}">
      <text>
        <r>
          <rPr>
            <sz val="10"/>
            <rFont val="Arial"/>
          </rPr>
          <t>Se debe medir, es particular para cada equipo de trabajo. Es un valor promedio y es sensible a cambios de profesionales y plataformas de desarrollo. 
Se puede usar entre 15 y 30 personas / hora , por cada punto de Caso de Uso (dependiendo el autor). Se propone ajustar de acuerdo a su productividad medida a través de registro de proyectos anteriores. Si no se tiene, aplique la siguiente propuesta:
Identificar  y cuente cuantos son  los factores de entorno entre 1 y 8 cuyo peso es menor a 3. Luego cuente y sume cuantos son los factores de entorno con peso mayor a 3. Finalmente clasifique de la siguiente forma:
20 horas-hombre por UCP si el valor es ≤2
28 horas-hombre por UCP si el valor es ≤4
36 horas-hombre por UCP si el valor es ≥5, en este caso se debería replantear el proyecto ( O NO REALIZAR)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00000000-0006-0000-0400-000001000000}">
      <text>
        <r>
          <rPr>
            <sz val="10"/>
            <rFont val="Arial"/>
          </rPr>
          <t>TCF = 0,6 + (0,01xsuma)
Formula del modelo de estimación de casos de uso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5" authorId="0" shapeId="0" xr:uid="{00000000-0006-0000-0500-000001000000}">
      <text>
        <r>
          <rPr>
            <sz val="10"/>
            <rFont val="Arial"/>
          </rPr>
          <t>= 1,4 + (-0,03xsuma)
Formula del modelo de estimación de casos de uso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Jorge Eduardo Diaz Villegas</author>
  </authors>
  <commentList>
    <comment ref="A32" authorId="0" shapeId="0" xr:uid="{00000000-0006-0000-0000-000001000000}">
      <text>
        <r>
          <rPr>
            <b/>
            <sz val="9"/>
            <color indexed="81"/>
            <rFont val="Arial"/>
          </rPr>
          <t>Jorge Eduardo Diaz Villegas:</t>
        </r>
        <r>
          <rPr>
            <sz val="9"/>
            <color indexed="81"/>
            <rFont val="Arial"/>
          </rPr>
          <t xml:space="preserve">
Debe estar integrado por los mismos ingenieros considerados en la tabla de productiviad
</t>
        </r>
      </text>
    </comment>
    <comment ref="I81" authorId="0" shapeId="0" xr:uid="{00000000-0006-0000-0000-000002000000}">
      <text>
        <r>
          <rPr>
            <b/>
            <sz val="9"/>
            <color indexed="81"/>
            <rFont val="Arial"/>
          </rPr>
          <t>Jorge Eduardo Diaz Villegas:</t>
        </r>
        <r>
          <rPr>
            <sz val="9"/>
            <color indexed="81"/>
            <rFont val="Arial"/>
          </rPr>
          <t xml:space="preserve">
Esta es una ecuación de referencia, se debe modelar la curva histórica del equipo 
en particular en base a resultados históricos y seleccionar constantes que permitan
aproximar el comportamiento. Hay otras ecuaciones que se pueden usar.
También se puede reemplazar esta ecuación y planificar a partir del total de horas
 y las capacidades reales disponibles, es decir, la productividad del equipo disponible.
 Ejemplo; si tenemos 1000 horas de proyecto y una capacidad productiva mensual
 de 250 horas., la duración aproximada sería de 4 meses. El problema es que es lineal
 y  asume que todos trabajan todo el tiempo lo  cual no es posible.
ejos lo  cual no es posible.
</t>
        </r>
      </text>
    </comment>
  </commentList>
</comments>
</file>

<file path=xl/sharedStrings.xml><?xml version="1.0" encoding="utf-8"?>
<sst xmlns="http://schemas.openxmlformats.org/spreadsheetml/2006/main" count="197" uniqueCount="185">
  <si>
    <t>Resumen de totales</t>
  </si>
  <si>
    <t>TCF</t>
  </si>
  <si>
    <t>Total factores técnicos</t>
  </si>
  <si>
    <t>EF</t>
  </si>
  <si>
    <t>Total factores de entorno</t>
  </si>
  <si>
    <t>Total no ajustado de puntos de casos de uso</t>
  </si>
  <si>
    <t>Total de clasificación de actores</t>
  </si>
  <si>
    <t xml:space="preserve">Total ajustado de puntos de casos uso </t>
  </si>
  <si>
    <t>UCP</t>
  </si>
  <si>
    <t>Puntos de Casos de Uso</t>
  </si>
  <si>
    <t>Estimación del esfuerzo de desarrollo</t>
  </si>
  <si>
    <t>Adicionales</t>
  </si>
  <si>
    <t>Instalación y puesta en marcha</t>
  </si>
  <si>
    <t>Mantenimiento Perfectivo</t>
  </si>
  <si>
    <t>Mantención correctiva</t>
  </si>
  <si>
    <t>Posibilitar la Auditoria</t>
  </si>
  <si>
    <t>Análisis de vulnerabilidades</t>
  </si>
  <si>
    <t>Actor</t>
  </si>
  <si>
    <t>Peso</t>
  </si>
  <si>
    <t>Cantidad</t>
  </si>
  <si>
    <t>Descripción</t>
  </si>
  <si>
    <t>Simple</t>
  </si>
  <si>
    <t xml:space="preserve">Representa otro sistema que se comunica con una API definida. La API puede estar implementada en  DLL,  REST, SOAP, RPC. </t>
  </si>
  <si>
    <t>Medio</t>
  </si>
  <si>
    <t>Representa otro sistema que se comunica a través de un protocolo propietario sobre TCP/IP o corresponde a un usuario que se comunica a través de línea de comando</t>
  </si>
  <si>
    <t>Enumeración de Actores</t>
  </si>
  <si>
    <t>Nombre del Actor: Descripción</t>
  </si>
  <si>
    <t>Insertar nuevas Filas en caso de ser necesario (verifique el factor y la suma)</t>
  </si>
  <si>
    <t>Factor Técnico (TCF))</t>
  </si>
  <si>
    <t>Sistema Distribuido</t>
  </si>
  <si>
    <t>La arquitectura de la solución puede ser centralizada o distribuida. Puede incluir interoperabilidad de sistemas con otras arquitecturas simples o complejas.</t>
  </si>
  <si>
    <t>Tiempo de Respuesta (rendimiento)</t>
  </si>
  <si>
    <t>Eficiencia respecto al usuario</t>
  </si>
  <si>
    <t>Procesamiento complejo</t>
  </si>
  <si>
    <t>La solución considera algoritmos complejos, altos niveles de análisis y de verificación. Bases de datos complejas uso de OLAP o cubos de Datawherehouse</t>
  </si>
  <si>
    <t>Facilidad de Instalación</t>
  </si>
  <si>
    <t>La solución considera implementar herramientas para una fácil instalación por usuarios finales. Si se requiere trabajar interfaces y manuales especiales el peso es mayor, si la aplicación es instalada por el equipo de técnico es valor es menor.</t>
  </si>
  <si>
    <t>Facilidad de Uso</t>
  </si>
  <si>
    <t>La solución considera un alto nivel de usabilidad por usuarios no expertos el peso es mayor si se requiere mayor esfuerzo en hacer focus group y una fuerte validación de interfaz de usuario. En especial cuando se trabaje en sistemas con interfaces  de uso</t>
  </si>
  <si>
    <t>Portabilidad</t>
  </si>
  <si>
    <t>La solución debe funcionar en múltiples sistemas operativos y/o navegadores Web. Mientras más portabilidad y compatibilidad mayor el peso. Ejemplo: 1 navegador, valor 1, 2 navegadores el valor es 2, si todos los navegadores es valor es 5.</t>
  </si>
  <si>
    <t>Fácil de cambiar</t>
  </si>
  <si>
    <t>La solución debe permitir personalizar o cambiar en el futuro. El peso es mayor a medida que se requiere mayor facilidad de cambio y flexibilidad de los componentes de software</t>
  </si>
  <si>
    <t>Uso concurrente</t>
  </si>
  <si>
    <t>Características de seguridad</t>
  </si>
  <si>
    <t>Accesible por terceros</t>
  </si>
  <si>
    <t>Capacitación de usuarios</t>
  </si>
  <si>
    <t>Total TCF</t>
  </si>
  <si>
    <t>Factor Entorno (EF)</t>
  </si>
  <si>
    <t>Familiarizado con el dominio del proyecto</t>
  </si>
  <si>
    <t>Experiencia en la Aplicación (herramienta)</t>
  </si>
  <si>
    <t>Se refiere al nivel de experiencia y conocimiento del equipo de desarrollo con respecto a las herramientas y técnica  que se desarrolla el proyecto. En especial cuando en la solución existe y se quiere hacer mejoras (Ejemplo. .NET, JAVA, PHP, ORACLE, ETC)</t>
  </si>
  <si>
    <t>Capacidad de Análisis</t>
  </si>
  <si>
    <t>Motivación</t>
  </si>
  <si>
    <t>Madurez del proceso de desarrollo</t>
  </si>
  <si>
    <t>Profesionales Part Time</t>
  </si>
  <si>
    <t>Dificultad de la herramienta de construcción</t>
  </si>
  <si>
    <t>Total EF</t>
  </si>
  <si>
    <t>j</t>
  </si>
  <si>
    <t>Costo Empresa</t>
  </si>
  <si>
    <t>Testing</t>
  </si>
  <si>
    <t>Promedio</t>
  </si>
  <si>
    <t>Proporción</t>
  </si>
  <si>
    <t>Detalle de Casos de Uso</t>
  </si>
  <si>
    <t xml:space="preserve">Peso </t>
  </si>
  <si>
    <t>Número</t>
  </si>
  <si>
    <t>Código</t>
  </si>
  <si>
    <t>Peso Estimado</t>
  </si>
  <si>
    <t>Mesa de Ayuda</t>
  </si>
  <si>
    <t>Total</t>
  </si>
  <si>
    <t>Detalle Esfuerzo (Procesos)</t>
  </si>
  <si>
    <t>Levantamiento Inicial</t>
  </si>
  <si>
    <t>Especificación</t>
  </si>
  <si>
    <t>Análisis</t>
  </si>
  <si>
    <t>Construcción-Implementación</t>
  </si>
  <si>
    <t>%</t>
  </si>
  <si>
    <t>Productividad:</t>
  </si>
  <si>
    <t>Artefactos</t>
  </si>
  <si>
    <t>Construcción</t>
  </si>
  <si>
    <t>Total Extras</t>
  </si>
  <si>
    <t>Costo Total</t>
  </si>
  <si>
    <t>Costo Total Cliente</t>
  </si>
  <si>
    <t>% del ciclo del proyecto considerado</t>
  </si>
  <si>
    <t xml:space="preserve">Total de Horas de Esfuerzo </t>
  </si>
  <si>
    <t>Total de Horas Consideradas en Proyecto</t>
  </si>
  <si>
    <t xml:space="preserve">Definir la curva de esfuerzo de desarrollo, a partir del registro de datos históricos y el tipo de software </t>
  </si>
  <si>
    <t>(3%-5%)</t>
  </si>
  <si>
    <t>(17%-25%)</t>
  </si>
  <si>
    <t>(10%-15%)</t>
  </si>
  <si>
    <t>Arquitectura y Diseño técnico</t>
  </si>
  <si>
    <t>(20%-30%)</t>
  </si>
  <si>
    <t>(10%20%)</t>
  </si>
  <si>
    <t>Rango para sistemas Web</t>
  </si>
  <si>
    <t>Paso 1.1  "Tabla de Esfuerzo"</t>
  </si>
  <si>
    <t>Paso 1.2  "Tabla de Productividad"</t>
  </si>
  <si>
    <t>Total de Jornadas del Equipo</t>
  </si>
  <si>
    <t xml:space="preserve">Equipo de Trabajo </t>
  </si>
  <si>
    <t>Horas -Mes</t>
  </si>
  <si>
    <t>Jornada-Mes</t>
  </si>
  <si>
    <t>Definir la cantidad de jornadas de ingenieros disponibles, considere al menos 3 en al menos 4 roles</t>
  </si>
  <si>
    <t>Capacidad Menual</t>
  </si>
  <si>
    <t>Horas Proyecto</t>
  </si>
  <si>
    <t>Productividad (horas Por UCP del Equipo)</t>
  </si>
  <si>
    <t>Pegar el Diagrama de Casos de Uso y la planilla para cada uno, es usado para referencia y validación</t>
  </si>
  <si>
    <t>Paso 2.1  "Tabla con el Catálogo de Funciuonalidades (Backlog)"</t>
  </si>
  <si>
    <t>A partir de la plantilla de casos de uso, identifique para cada uno las funciuonalidades principales y confecciones el catálogo de funcionalidades, luego para cada funcionalidad estime y contabilice los artefactos</t>
  </si>
  <si>
    <t>Paso 3.1  "Tabla de Actores del Sistema"</t>
  </si>
  <si>
    <t xml:space="preserve">Definir a partir de los casos de uso, los actores (roles) del sistema y clasificar de acuerdo a la siguiente tabla </t>
  </si>
  <si>
    <t>Representa a un usuario que interactúa a través de una interfaz gráfica, por ejemplo a través de aplicaciones Web. Usuario Final</t>
  </si>
  <si>
    <t>Total  UCP ACTORES (UCP-A)</t>
  </si>
  <si>
    <t>Total UCP ACTORES (UCP-A)</t>
  </si>
  <si>
    <t>UCP-A</t>
  </si>
  <si>
    <t>Se refiere al nivel de experiencia y conocimiento del equipo de desarrollo con el dominio del problema y/o al conocimiento del equipo de la plataforma/solución técnica existente (cuando es una mejora o mantenimiento). Mientras mayor conocimiento y experiencia se ingresa un 5, sin experiencia y conocimiento se ingresa un 0.</t>
  </si>
  <si>
    <t>Impacto en el proyecto
(5=mucho, 0=nada)</t>
  </si>
  <si>
    <t xml:space="preserve">Complejo </t>
  </si>
  <si>
    <t>Muy Complejo</t>
  </si>
  <si>
    <t>Representa a un usuario que interactúa a través de una interfaz gráfica en área privada a través de aplicaciones Web para funciones especiales o de administración.</t>
  </si>
  <si>
    <t>Planificación Rígida</t>
  </si>
  <si>
    <t>Se refiere a proyectos que definen un cronograma  rígido, con fecha de entrega FIJA o muy corta dada la realidad del equipo de trabajo. Mientras más rígida y cortas las fechas de entrega mayor el peso de este factor (Impacto NEGATIVO → Mayor riesgo)</t>
  </si>
  <si>
    <t>Se refiere al nivel de experiencia , capacidad y conocimiento de la persona responsable. Baja capacidad de levantamiento y modelamiento de requerimientos es crítico en el proyecto (poner un peso menor), por el contrario si el jefe de proyecto es de gran capacidad y experiencia ingresa un valor alto</t>
  </si>
  <si>
    <t>Se refiere al nivel de motivación del equipo de trabajo, clima organizacional, estabilidad del equipo de trabajo. Mientras mayor consolidación del equipo, estabilidad y motivación el valor del factor es más alto</t>
  </si>
  <si>
    <t>Se refiere al grado de consolidación del proceso de desarrollo, en particular el uso correcto de buenas prácticas, técnicas, registro, control de cambios, gestión de calidad, gestión del cambio, gestión de la configuración, etc. Este procesoes maduro y reptible mayor valor del factor</t>
  </si>
  <si>
    <t xml:space="preserve">Se refiere al nivel de claridad de los requerimientos y la estabilidad en el tiempo. También permite cuantificar la calidad de las contrapartes del proyecto (clientes+usuarios). Mientras menor claridad y/o cambios en los requerimientos o una mala contraparte técnica, ingresar un valor menor del factor </t>
  </si>
  <si>
    <t>Se refiere a que si el proyecto se apoya en profesionales externos a modo de apoyo part time. Mientras mayor es el apoyo externo mayor es el valor del factor, esto representa mayor riesgo y por eso el peso es negativo.</t>
  </si>
  <si>
    <t>Se refiere a cuantificar la dificultad de la herramienta de desarrollo. Hay lenguajes que requieren mayor capacidad y experiencia , se  considera la plataforma y el famework ejemplo, JAVA tiene mayor peso que PHP. Si la plataforma de desarrollo tiene dificultad el riesgo es mayor y se ingresa un valor  mayor que cuantifica el riesgo por el peso negativo</t>
  </si>
  <si>
    <t>Paso 4.1  "Tabla de Factores de Complejidad Técnica "</t>
  </si>
  <si>
    <t>Paso 4.1  "Tabla de Factores de Entorno (RIESGO)"</t>
  </si>
  <si>
    <t xml:space="preserve">Corresponde a cuantificar el impacto de los factores ambientales  relacionados con las habilidades y experiencia del equipo de trabajo del proyecto. Si se considera que existe mucha presencia del factor se ingresa un 5 y si se considera que el factor  no esta presente se ingresa un 0 </t>
  </si>
  <si>
    <t xml:space="preserve">Corresponde a cuantificar el impacto de los factores técnicos  relacionados con las características del proyecto. Si se considera que existe mucha presencia del factor se ingresa un 5 y si se considera que el factor  no esta presente se ingresa un 0 </t>
  </si>
  <si>
    <t>La rapidez de respuesta del sistema para los usuarios, este factor es no trivial y depende de la arquitectura de la solución y la integración con la arquitectura de explotación y el nivel de concurrencia. SI requiere un bajo tiempo de respuesta se considera un mayor valor del factor</t>
  </si>
  <si>
    <t>La solución representa una optimización y mejora la eficiencia del procesamiento actual. Requiere mejora y optimización de procesamiento.</t>
  </si>
  <si>
    <t>La solución considera el uso por gran cantidad de usuarios al mismo tiempo. Mientras mayor concurrencia mayor el peso. Por ejemplo, una aplicación de uso masivo de internet tiene peso 5. Notar que no depende de la cantidad potencial de usuarios.</t>
  </si>
  <si>
    <t>La solución requiere altos niveles de seguridad, por ejemplo encriptación de datos en la transferencia segura, verificación, firma electrónica.etc. Mayor seguridad mayor el valor del factor.</t>
  </si>
  <si>
    <t>La solución considera disponer una arquitectura que permite que librerías, componentes y servicios sean utilizado por otras aplicaciones. También aplica que el código fuente, capa de APIs, o componentes sean migrados a otros desarrollos. Mientras mayor elementos de accesibilidad mayor el valor del factor</t>
  </si>
  <si>
    <t>La solución requiere capacitación de usuarios y/o acompañamiento para lograr que opere en régimen. Mayor capacitación y acompañamiento tienen un  mayor el factor.</t>
  </si>
  <si>
    <t>Influencia en el proyecto 
(5=Mucho, 0=Nada)</t>
  </si>
  <si>
    <t>Costo HH totales</t>
  </si>
  <si>
    <t>Capacitación y transferencia</t>
  </si>
  <si>
    <t>Soporte y acompañamiento</t>
  </si>
  <si>
    <t xml:space="preserve">Garantía </t>
  </si>
  <si>
    <t>Paso 6.1  "Equipo de trabajo"</t>
  </si>
  <si>
    <t>Paso 6.2  "Asignación al proceso de desarrollo"</t>
  </si>
  <si>
    <t>Definir el % de participación del ROL en cada uno de los subprocesos, las funciones de jefe de proyecto están incluidas en Administración y no en el esfuerzo de desarrollo</t>
  </si>
  <si>
    <t>% Trabajo Efectivo</t>
  </si>
  <si>
    <t>Costo Hora</t>
  </si>
  <si>
    <t>% Participación en Proceso</t>
  </si>
  <si>
    <t>% Jornada para el proyecto</t>
  </si>
  <si>
    <t>Costo Promedio Hora</t>
  </si>
  <si>
    <t>Modelo válido para proyectos de más de 1000 horas y equipo de al menos 3 ingenieros en 4 roles</t>
  </si>
  <si>
    <t>No Reutilización de código fuente</t>
  </si>
  <si>
    <t>Software WEB -&gt; sobre CMS</t>
  </si>
  <si>
    <t xml:space="preserve">La solución considera la reutilización de código existente a modo de librerias o componentes. A mayor reutilización de código se ingresa un valor menor de factor. Por ejemplo: reutilización 0% el valor es 5,  80% de reutilización  es 4, si es 60%,es 3, si  es 40% es 2 , si es 20%  es 1. Si no hay reutilización es 0. </t>
  </si>
  <si>
    <t>Tutoriales de capacitación</t>
  </si>
  <si>
    <t>Compra Equipos Servidores</t>
  </si>
  <si>
    <t>licencia oracle</t>
  </si>
  <si>
    <t>pistola de codigo barra</t>
  </si>
  <si>
    <t>Gestión de Archivos (preparar archivo paraimpresión,subir o bajar imágenes jpg, bajar o subir excel, etc)</t>
  </si>
  <si>
    <t>% de Cobertura Inicial del sistema (Holgura para Imprevistos)</t>
  </si>
  <si>
    <t>Utilidad Esperada (mínimo 20% , error de estimación)</t>
  </si>
  <si>
    <t>Administración Proyecto, Operación  e Infraestructura</t>
  </si>
  <si>
    <t>Ing 1</t>
  </si>
  <si>
    <t xml:space="preserve">Ing2 </t>
  </si>
  <si>
    <t>Ing3</t>
  </si>
  <si>
    <t>Ing4</t>
  </si>
  <si>
    <t xml:space="preserve">Definir la tabla de productividad: a partir del registro de datos históricos del equipo (Idelamente)para  el mismo tipo de software. A partir del tipo de software, framework y herramientas que se usen defina los ARTEFACTOS DE CONSTRUCCIÓN más importantes y el tiempo promedio para su contrucción a partir del registro o estimación de CADA uno de los ingenieros del equipo. Se debe considerar el artefacto "TIPO PROMEDIO" y totalmente terminado  este artefacto promedio de debe especificar para que cada ingeniero defina o estime lo mismo. Ejemplo: Pantalla TIPO PROMEDIO , es formulario deingreso con 10 campos de registro y validaciones asociadas. Si la pnatlla de cuantifficar es más grande se pondera (1.5X, 2X, 0.5X) </t>
  </si>
  <si>
    <t>Pantallas de Entrada y Salida (Ejemplo:Formularios Incluye Validaciones, resultado de búsqueda, informe)</t>
  </si>
  <si>
    <t>Reportes (confección de reportes en línea, pdf, excel, etc)</t>
  </si>
  <si>
    <t>Transacción de Datos (Acceso a la Base de datos: Ingreso y Consulta)</t>
  </si>
  <si>
    <t>Proceso de datos y Cálculo (algoritmo de computo de cualquier tipo, reglas de negocio)</t>
  </si>
  <si>
    <t>En los casos de arquitectura orientada a servicios, los WEBSERVICE o REST debe contablizar los mismos artefactos anteriores</t>
  </si>
  <si>
    <t>Administrador</t>
  </si>
  <si>
    <t>Uso de Frameworks</t>
  </si>
  <si>
    <t>Se refiere al nivel de experiencia y conocimiento del equipo de desarrollo en las nuevas técnicas   y  heramientas frameworks utilizadaspara la programación (proyectos guiados por casos de uso). Esto permite castigar el riesgo ante equipos que se encuentra en aprendizaje</t>
  </si>
  <si>
    <t>Contraparte de Requerimientos</t>
  </si>
  <si>
    <t>Adicionales (Requerimiento NO FUNCIONALES)</t>
  </si>
  <si>
    <t>Reloj control biometrico</t>
  </si>
  <si>
    <t>Iniciar sesión</t>
  </si>
  <si>
    <t>Crear hito</t>
  </si>
  <si>
    <t>Revisar asignacion de hitos</t>
  </si>
  <si>
    <t>Registrar observación de hitos</t>
  </si>
  <si>
    <t>Finalizar hitos</t>
  </si>
  <si>
    <t>Obtener reportes</t>
  </si>
  <si>
    <t>Consultar hitos</t>
  </si>
  <si>
    <t>Creador Hito</t>
  </si>
  <si>
    <t>Ejecutor Hito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</si>
</sst>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_(* \(#,##0\);_(* \-??_);_(@_)"/>
    <numFmt numFmtId="165" formatCode="[$$-340A]#,##0;[Red][$$-340A]&quot; -&quot;#,##0"/>
    <numFmt numFmtId="166" formatCode="[$$-340A]#,##0;[$$-340A]&quot; -&quot;#,##0"/>
    <numFmt numFmtId="167" formatCode="0.0"/>
    <numFmt numFmtId="168" formatCode="#,##0.00[$$-340A];[Red]#,##0.00[$$-340A]"/>
    <numFmt numFmtId="169" formatCode="#,##0.00[$$-340A]"/>
    <numFmt numFmtId="170" formatCode="&quot;$&quot;#,##0"/>
    <numFmt numFmtId="171" formatCode="#,##0[$$-340A]_-"/>
  </numFmts>
  <fonts count="22" x14ac:knownFonts="1">
    <font>
      <sz val="10"/>
      <name val="Arial"/>
    </font>
    <font>
      <sz val="10"/>
      <name val="Arial"/>
    </font>
    <font>
      <b/>
      <sz val="10"/>
      <name val="Arial"/>
    </font>
    <font>
      <sz val="9"/>
      <color indexed="81"/>
      <name val="Arial"/>
    </font>
    <font>
      <b/>
      <sz val="9"/>
      <color indexed="81"/>
      <name val="Arial"/>
    </font>
    <font>
      <u/>
      <sz val="10"/>
      <color theme="10"/>
      <name val="Arial"/>
    </font>
    <font>
      <u/>
      <sz val="10"/>
      <color theme="11"/>
      <name val="Arial"/>
    </font>
    <font>
      <sz val="9"/>
      <color indexed="81"/>
      <name val="Tahoma"/>
      <family val="2"/>
    </font>
    <font>
      <b/>
      <sz val="9"/>
      <color indexed="81"/>
      <name val="Tahoma"/>
      <family val="2"/>
    </font>
    <font>
      <sz val="8"/>
      <name val="Calibri"/>
      <family val="2"/>
    </font>
    <font>
      <b/>
      <sz val="8"/>
      <name val="Calibri"/>
      <family val="2"/>
    </font>
    <font>
      <sz val="8"/>
      <name val="Calibri"/>
      <family val="2"/>
      <scheme val="minor"/>
    </font>
    <font>
      <b/>
      <sz val="8"/>
      <name val="Calibri"/>
      <family val="2"/>
      <scheme val="minor"/>
    </font>
    <font>
      <b/>
      <sz val="8"/>
      <color indexed="9"/>
      <name val="Calibri"/>
      <family val="2"/>
      <scheme val="minor"/>
    </font>
    <font>
      <sz val="8"/>
      <color rgb="FF000000"/>
      <name val="Calibri"/>
      <family val="2"/>
      <scheme val="minor"/>
    </font>
    <font>
      <sz val="8"/>
      <color indexed="8"/>
      <name val="Calibri"/>
      <family val="2"/>
      <scheme val="minor"/>
    </font>
    <font>
      <sz val="8"/>
      <color indexed="9"/>
      <name val="Calibri"/>
      <family val="2"/>
      <scheme val="minor"/>
    </font>
    <font>
      <b/>
      <sz val="8"/>
      <color indexed="16"/>
      <name val="Calibri"/>
      <family val="2"/>
      <scheme val="minor"/>
    </font>
    <font>
      <b/>
      <u/>
      <sz val="8"/>
      <color indexed="9"/>
      <name val="Calibri"/>
      <family val="2"/>
      <scheme val="minor"/>
    </font>
    <font>
      <b/>
      <sz val="8"/>
      <color indexed="10"/>
      <name val="Calibri"/>
      <family val="2"/>
      <scheme val="minor"/>
    </font>
    <font>
      <i/>
      <sz val="8"/>
      <name val="Calibri"/>
      <family val="2"/>
      <scheme val="minor"/>
    </font>
    <font>
      <b/>
      <i/>
      <sz val="8"/>
      <name val="Calibri"/>
      <family val="2"/>
      <scheme val="minor"/>
    </font>
  </fonts>
  <fills count="23">
    <fill>
      <patternFill patternType="none"/>
    </fill>
    <fill>
      <patternFill patternType="gray125"/>
    </fill>
    <fill>
      <patternFill patternType="solid">
        <fgColor indexed="43"/>
        <bgColor indexed="13"/>
      </patternFill>
    </fill>
    <fill>
      <patternFill patternType="solid">
        <fgColor indexed="30"/>
        <bgColor indexed="49"/>
      </patternFill>
    </fill>
    <fill>
      <patternFill patternType="solid">
        <fgColor indexed="16"/>
        <bgColor indexed="37"/>
      </patternFill>
    </fill>
    <fill>
      <patternFill patternType="solid">
        <fgColor indexed="23"/>
        <bgColor indexed="55"/>
      </patternFill>
    </fill>
    <fill>
      <patternFill patternType="solid">
        <fgColor indexed="22"/>
        <bgColor indexed="31"/>
      </patternFill>
    </fill>
    <fill>
      <patternFill patternType="solid">
        <fgColor indexed="29"/>
        <bgColor indexed="52"/>
      </patternFill>
    </fill>
    <fill>
      <patternFill patternType="solid">
        <fgColor indexed="9"/>
        <bgColor indexed="26"/>
      </patternFill>
    </fill>
    <fill>
      <patternFill patternType="solid">
        <fgColor rgb="FFFFFF00"/>
        <bgColor indexed="64"/>
      </patternFill>
    </fill>
    <fill>
      <patternFill patternType="solid">
        <fgColor rgb="FF9BBB59"/>
        <bgColor rgb="FFFFFF66"/>
      </patternFill>
    </fill>
    <fill>
      <patternFill patternType="solid">
        <fgColor rgb="FFCCFFCC"/>
        <bgColor indexed="64"/>
      </patternFill>
    </fill>
    <fill>
      <patternFill patternType="solid">
        <fgColor rgb="FFCCFFCC"/>
        <bgColor indexed="13"/>
      </patternFill>
    </fill>
    <fill>
      <patternFill patternType="solid">
        <fgColor theme="2" tint="-0.249977111117893"/>
        <bgColor indexed="37"/>
      </patternFill>
    </fill>
    <fill>
      <patternFill patternType="solid">
        <fgColor theme="9" tint="-0.249977111117893"/>
        <bgColor indexed="64"/>
      </patternFill>
    </fill>
    <fill>
      <patternFill patternType="solid">
        <fgColor theme="8" tint="0.79998168889431442"/>
        <bgColor indexed="64"/>
      </patternFill>
    </fill>
    <fill>
      <patternFill patternType="solid">
        <fgColor rgb="FFFFFF00"/>
        <bgColor rgb="FF000000"/>
      </patternFill>
    </fill>
    <fill>
      <patternFill patternType="solid">
        <fgColor rgb="FFE26B0A"/>
        <bgColor rgb="FF000000"/>
      </patternFill>
    </fill>
    <fill>
      <patternFill patternType="solid">
        <fgColor theme="9" tint="0.39997558519241921"/>
        <bgColor indexed="31"/>
      </patternFill>
    </fill>
    <fill>
      <patternFill patternType="solid">
        <fgColor theme="0" tint="-0.249977111117893"/>
        <bgColor indexed="64"/>
      </patternFill>
    </fill>
    <fill>
      <patternFill patternType="solid">
        <fgColor rgb="FFFFFF99"/>
        <bgColor rgb="FFFFFF66"/>
      </patternFill>
    </fill>
    <fill>
      <patternFill patternType="solid">
        <fgColor theme="0" tint="-0.249977111117893"/>
        <bgColor rgb="FFFFFF66"/>
      </patternFill>
    </fill>
    <fill>
      <patternFill patternType="solid">
        <fgColor theme="0"/>
        <bgColor indexed="64"/>
      </patternFill>
    </fill>
  </fills>
  <borders count="55">
    <border>
      <left/>
      <right/>
      <top/>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style="hair">
        <color indexed="8"/>
      </right>
      <top/>
      <bottom style="hair">
        <color indexed="8"/>
      </bottom>
      <diagonal/>
    </border>
    <border>
      <left style="thin">
        <color indexed="8"/>
      </left>
      <right style="thin">
        <color indexed="8"/>
      </right>
      <top style="thin">
        <color indexed="8"/>
      </top>
      <bottom style="medium">
        <color indexed="8"/>
      </bottom>
      <diagonal/>
    </border>
    <border>
      <left style="hair">
        <color indexed="8"/>
      </left>
      <right/>
      <top/>
      <bottom/>
      <diagonal/>
    </border>
    <border>
      <left style="thin">
        <color indexed="8"/>
      </left>
      <right/>
      <top style="thin">
        <color indexed="8"/>
      </top>
      <bottom style="thin">
        <color indexed="8"/>
      </bottom>
      <diagonal/>
    </border>
    <border>
      <left/>
      <right style="medium">
        <color auto="1"/>
      </right>
      <top/>
      <bottom style="medium">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indexed="8"/>
      </left>
      <right style="thin">
        <color indexed="8"/>
      </right>
      <top style="medium">
        <color indexed="8"/>
      </top>
      <bottom style="thin">
        <color indexed="8"/>
      </bottom>
      <diagonal/>
    </border>
    <border>
      <left style="medium">
        <color auto="1"/>
      </left>
      <right/>
      <top style="medium">
        <color auto="1"/>
      </top>
      <bottom/>
      <diagonal/>
    </border>
    <border>
      <left style="medium">
        <color auto="1"/>
      </left>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top style="medium">
        <color auto="1"/>
      </top>
      <bottom/>
      <diagonal/>
    </border>
    <border>
      <left style="thin">
        <color auto="1"/>
      </left>
      <right style="medium">
        <color auto="1"/>
      </right>
      <top style="medium">
        <color auto="1"/>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hair">
        <color indexed="8"/>
      </right>
      <top/>
      <bottom/>
      <diagonal/>
    </border>
    <border>
      <left style="hair">
        <color indexed="8"/>
      </left>
      <right style="hair">
        <color indexed="8"/>
      </right>
      <top/>
      <bottom/>
      <diagonal/>
    </border>
    <border>
      <left style="hair">
        <color indexed="8"/>
      </left>
      <right style="medium">
        <color auto="1"/>
      </right>
      <top/>
      <bottom/>
      <diagonal/>
    </border>
    <border>
      <left style="hair">
        <color indexed="8"/>
      </left>
      <right/>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8"/>
      </right>
      <top style="thin">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rgb="FF000000"/>
      </left>
      <right style="medium">
        <color rgb="FF000000"/>
      </right>
      <top style="thin">
        <color rgb="FF000000"/>
      </top>
      <bottom style="thin">
        <color rgb="FF000000"/>
      </bottom>
      <diagonal/>
    </border>
    <border>
      <left/>
      <right style="medium">
        <color rgb="FF000000"/>
      </right>
      <top style="medium">
        <color auto="1"/>
      </top>
      <bottom/>
      <diagonal/>
    </border>
    <border>
      <left/>
      <right style="medium">
        <color rgb="FF000000"/>
      </right>
      <top/>
      <bottom style="medium">
        <color auto="1"/>
      </bottom>
      <diagonal/>
    </border>
    <border>
      <left/>
      <right/>
      <top style="thin">
        <color indexed="8"/>
      </top>
      <bottom style="thin">
        <color indexed="8"/>
      </bottom>
      <diagonal/>
    </border>
    <border>
      <left/>
      <right style="medium">
        <color rgb="FF000000"/>
      </right>
      <top style="thin">
        <color rgb="FF000000"/>
      </top>
      <bottom style="thin">
        <color rgb="FF000000"/>
      </bottom>
      <diagonal/>
    </border>
    <border>
      <left style="thin">
        <color indexed="8"/>
      </left>
      <right/>
      <top style="thin">
        <color indexed="8"/>
      </top>
      <bottom style="thin">
        <color rgb="FF000000"/>
      </bottom>
      <diagonal/>
    </border>
    <border>
      <left/>
      <right style="medium">
        <color rgb="FF000000"/>
      </right>
      <top style="thin">
        <color indexed="8"/>
      </top>
      <bottom style="thin">
        <color rgb="FF000000"/>
      </bottom>
      <diagonal/>
    </border>
    <border>
      <left style="thin">
        <color indexed="8"/>
      </left>
      <right/>
      <top style="thin">
        <color rgb="FF000000"/>
      </top>
      <bottom style="thin">
        <color rgb="FF000000"/>
      </bottom>
      <diagonal/>
    </border>
    <border>
      <left style="medium">
        <color auto="1"/>
      </left>
      <right style="thin">
        <color auto="1"/>
      </right>
      <top style="medium">
        <color auto="1"/>
      </top>
      <bottom style="thin">
        <color auto="1"/>
      </bottom>
      <diagonal/>
    </border>
    <border>
      <left style="thin">
        <color indexed="8"/>
      </left>
      <right/>
      <top style="thin">
        <color rgb="FF000000"/>
      </top>
      <bottom style="thin">
        <color indexed="8"/>
      </bottom>
      <diagonal/>
    </border>
    <border>
      <left/>
      <right style="medium">
        <color rgb="FF000000"/>
      </right>
      <top style="thin">
        <color rgb="FF000000"/>
      </top>
      <bottom style="thin">
        <color indexed="8"/>
      </bottom>
      <diagonal/>
    </border>
    <border>
      <left/>
      <right style="thin">
        <color indexed="8"/>
      </right>
      <top style="medium">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medium">
        <color indexed="8"/>
      </bottom>
      <diagonal/>
    </border>
    <border>
      <left/>
      <right style="hair">
        <color rgb="FF000000"/>
      </right>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142">
    <xf numFmtId="0" fontId="0" fillId="0" borderId="0"/>
    <xf numFmtId="9"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57">
    <xf numFmtId="0" fontId="0" fillId="0" borderId="0" xfId="0"/>
    <xf numFmtId="0" fontId="2" fillId="16" borderId="14" xfId="0" applyFont="1" applyFill="1" applyBorder="1" applyAlignment="1">
      <alignment horizontal="center"/>
    </xf>
    <xf numFmtId="0" fontId="2" fillId="16" borderId="18" xfId="0" applyFont="1" applyFill="1" applyBorder="1" applyAlignment="1">
      <alignment horizontal="center"/>
    </xf>
    <xf numFmtId="0" fontId="2" fillId="16" borderId="38" xfId="0" applyFont="1" applyFill="1" applyBorder="1" applyAlignment="1">
      <alignment horizontal="center"/>
    </xf>
    <xf numFmtId="0" fontId="0" fillId="17" borderId="16" xfId="0" applyFill="1" applyBorder="1" applyAlignment="1">
      <alignment horizontal="left" wrapText="1"/>
    </xf>
    <xf numFmtId="0" fontId="0" fillId="17" borderId="17" xfId="0" applyFill="1" applyBorder="1" applyAlignment="1">
      <alignment horizontal="left" wrapText="1"/>
    </xf>
    <xf numFmtId="0" fontId="0" fillId="17" borderId="39" xfId="0" applyFill="1" applyBorder="1" applyAlignment="1">
      <alignment horizontal="left" wrapText="1"/>
    </xf>
    <xf numFmtId="0" fontId="9" fillId="0" borderId="0" xfId="0" applyFont="1"/>
    <xf numFmtId="0" fontId="9" fillId="0" borderId="0" xfId="0" applyFont="1" applyAlignment="1">
      <alignment wrapText="1"/>
    </xf>
    <xf numFmtId="0" fontId="10" fillId="9" borderId="14" xfId="0" applyFont="1" applyFill="1" applyBorder="1" applyAlignment="1">
      <alignment horizontal="center"/>
    </xf>
    <xf numFmtId="0" fontId="10" fillId="9" borderId="18" xfId="0" applyFont="1" applyFill="1" applyBorder="1" applyAlignment="1">
      <alignment horizontal="center"/>
    </xf>
    <xf numFmtId="0" fontId="10" fillId="9" borderId="10" xfId="0" applyFont="1" applyFill="1" applyBorder="1" applyAlignment="1">
      <alignment horizontal="center"/>
    </xf>
    <xf numFmtId="0" fontId="9" fillId="17" borderId="16" xfId="0" applyFont="1" applyFill="1" applyBorder="1" applyAlignment="1">
      <alignment horizontal="left" wrapText="1"/>
    </xf>
    <xf numFmtId="0" fontId="9" fillId="17" borderId="17" xfId="0" applyFont="1" applyFill="1" applyBorder="1" applyAlignment="1">
      <alignment horizontal="left" wrapText="1"/>
    </xf>
    <xf numFmtId="0" fontId="9" fillId="17" borderId="39" xfId="0" applyFont="1" applyFill="1" applyBorder="1" applyAlignment="1">
      <alignment horizontal="left" wrapText="1"/>
    </xf>
    <xf numFmtId="0" fontId="10" fillId="6" borderId="14" xfId="0" applyFont="1" applyFill="1" applyBorder="1" applyAlignment="1">
      <alignment horizontal="center"/>
    </xf>
    <xf numFmtId="0" fontId="10" fillId="6" borderId="18" xfId="0" applyFont="1" applyFill="1" applyBorder="1" applyAlignment="1">
      <alignment horizontal="center"/>
    </xf>
    <xf numFmtId="0" fontId="10" fillId="6" borderId="10" xfId="0" applyFont="1" applyFill="1" applyBorder="1" applyAlignment="1">
      <alignment horizontal="center"/>
    </xf>
    <xf numFmtId="0" fontId="9" fillId="6" borderId="11" xfId="0" applyFont="1" applyFill="1" applyBorder="1"/>
    <xf numFmtId="0" fontId="10" fillId="6" borderId="0" xfId="0" applyFont="1" applyFill="1" applyBorder="1" applyAlignment="1">
      <alignment horizontal="center" wrapText="1"/>
    </xf>
    <xf numFmtId="0" fontId="10" fillId="6" borderId="12" xfId="0" applyFont="1" applyFill="1" applyBorder="1" applyAlignment="1">
      <alignment horizontal="center" wrapText="1"/>
    </xf>
    <xf numFmtId="0" fontId="9" fillId="0" borderId="21" xfId="0" applyFont="1" applyBorder="1"/>
    <xf numFmtId="9" fontId="10" fillId="15" borderId="21" xfId="0" applyNumberFormat="1" applyFont="1" applyFill="1" applyBorder="1" applyAlignment="1">
      <alignment wrapText="1"/>
    </xf>
    <xf numFmtId="2" fontId="9" fillId="0" borderId="21" xfId="0" applyNumberFormat="1" applyFont="1" applyBorder="1" applyAlignment="1">
      <alignment horizontal="center" wrapText="1"/>
    </xf>
    <xf numFmtId="0" fontId="9" fillId="0" borderId="21" xfId="0" applyFont="1" applyBorder="1" applyAlignment="1">
      <alignment wrapText="1"/>
    </xf>
    <xf numFmtId="10" fontId="9" fillId="0" borderId="21" xfId="0" applyNumberFormat="1" applyFont="1" applyBorder="1" applyAlignment="1">
      <alignment wrapText="1"/>
    </xf>
    <xf numFmtId="0" fontId="9" fillId="0" borderId="21" xfId="0" applyFont="1" applyFill="1" applyBorder="1"/>
    <xf numFmtId="0" fontId="9" fillId="19" borderId="16" xfId="0" applyFont="1" applyFill="1" applyBorder="1"/>
    <xf numFmtId="9" fontId="10" fillId="19" borderId="17" xfId="0" applyNumberFormat="1" applyFont="1" applyFill="1" applyBorder="1" applyAlignment="1">
      <alignment wrapText="1"/>
    </xf>
    <xf numFmtId="2" fontId="10" fillId="21" borderId="51" xfId="0" applyNumberFormat="1" applyFont="1" applyFill="1" applyBorder="1" applyAlignment="1">
      <alignment wrapText="1"/>
    </xf>
    <xf numFmtId="0" fontId="9" fillId="19" borderId="9" xfId="0" applyFont="1" applyFill="1" applyBorder="1" applyAlignment="1">
      <alignment wrapText="1"/>
    </xf>
    <xf numFmtId="169" fontId="9" fillId="0" borderId="0" xfId="0" applyNumberFormat="1" applyFont="1" applyAlignment="1">
      <alignment wrapText="1"/>
    </xf>
    <xf numFmtId="169" fontId="9" fillId="0" borderId="0" xfId="0" applyNumberFormat="1" applyFont="1"/>
    <xf numFmtId="0" fontId="10" fillId="16" borderId="11" xfId="0" applyFont="1" applyFill="1" applyBorder="1" applyAlignment="1">
      <alignment horizontal="center"/>
    </xf>
    <xf numFmtId="0" fontId="10" fillId="16" borderId="0" xfId="0" applyFont="1" applyFill="1" applyBorder="1" applyAlignment="1">
      <alignment horizontal="center"/>
    </xf>
    <xf numFmtId="0" fontId="9" fillId="17" borderId="11" xfId="0" applyFont="1" applyFill="1" applyBorder="1" applyAlignment="1">
      <alignment horizontal="center" wrapText="1"/>
    </xf>
    <xf numFmtId="0" fontId="9" fillId="17" borderId="0" xfId="0" applyFont="1" applyFill="1" applyBorder="1" applyAlignment="1">
      <alignment horizontal="center" wrapText="1"/>
    </xf>
    <xf numFmtId="0" fontId="10" fillId="6" borderId="45" xfId="0" applyFont="1" applyFill="1" applyBorder="1" applyAlignment="1">
      <alignment horizontal="center"/>
    </xf>
    <xf numFmtId="0" fontId="10" fillId="6" borderId="26" xfId="0" applyFont="1" applyFill="1" applyBorder="1" applyAlignment="1">
      <alignment horizontal="center"/>
    </xf>
    <xf numFmtId="0" fontId="10" fillId="6" borderId="27" xfId="0" applyFont="1" applyFill="1" applyBorder="1" applyAlignment="1">
      <alignment horizontal="center"/>
    </xf>
    <xf numFmtId="0" fontId="10" fillId="6" borderId="28" xfId="0" applyFont="1" applyFill="1" applyBorder="1" applyAlignment="1">
      <alignment horizontal="center"/>
    </xf>
    <xf numFmtId="0" fontId="10" fillId="6" borderId="15" xfId="0" applyFont="1" applyFill="1" applyBorder="1" applyAlignment="1">
      <alignment horizontal="center"/>
    </xf>
    <xf numFmtId="0" fontId="10" fillId="6" borderId="29" xfId="0" applyFont="1" applyFill="1" applyBorder="1" applyAlignment="1">
      <alignment horizontal="center"/>
    </xf>
    <xf numFmtId="0" fontId="10" fillId="6" borderId="30" xfId="0" applyFont="1" applyFill="1" applyBorder="1" applyAlignment="1">
      <alignment horizontal="center"/>
    </xf>
    <xf numFmtId="9" fontId="10" fillId="15" borderId="0" xfId="0" applyNumberFormat="1" applyFont="1" applyFill="1" applyBorder="1" applyAlignment="1">
      <alignment horizontal="center"/>
    </xf>
    <xf numFmtId="0" fontId="10" fillId="6" borderId="21" xfId="0" applyFont="1" applyFill="1" applyBorder="1" applyAlignment="1">
      <alignment horizontal="center"/>
    </xf>
    <xf numFmtId="0" fontId="10" fillId="6" borderId="20" xfId="0" applyFont="1" applyFill="1" applyBorder="1" applyAlignment="1">
      <alignment horizontal="center"/>
    </xf>
    <xf numFmtId="0" fontId="10" fillId="6" borderId="52" xfId="0" applyFont="1" applyFill="1" applyBorder="1" applyAlignment="1">
      <alignment horizontal="center" vertical="center"/>
    </xf>
    <xf numFmtId="0" fontId="10" fillId="6" borderId="53" xfId="0" applyFont="1" applyFill="1" applyBorder="1" applyAlignment="1">
      <alignment horizontal="center" vertical="center" wrapText="1"/>
    </xf>
    <xf numFmtId="0" fontId="10" fillId="6" borderId="53" xfId="0" applyFont="1" applyFill="1" applyBorder="1" applyAlignment="1">
      <alignment horizontal="center" vertical="center"/>
    </xf>
    <xf numFmtId="0" fontId="10" fillId="6" borderId="54" xfId="0" applyFont="1" applyFill="1" applyBorder="1" applyAlignment="1">
      <alignment horizontal="center" vertical="center"/>
    </xf>
    <xf numFmtId="0" fontId="9" fillId="0" borderId="21" xfId="0" applyFont="1" applyBorder="1" applyAlignment="1">
      <alignment vertical="center" wrapText="1"/>
    </xf>
    <xf numFmtId="0" fontId="9" fillId="0" borderId="21" xfId="0" applyFont="1" applyBorder="1" applyAlignment="1">
      <alignment horizontal="center" vertical="center" wrapText="1"/>
    </xf>
    <xf numFmtId="2" fontId="10" fillId="10" borderId="21" xfId="0" applyNumberFormat="1" applyFont="1" applyFill="1" applyBorder="1" applyAlignment="1">
      <alignment horizontal="center" vertical="center"/>
    </xf>
    <xf numFmtId="167" fontId="9" fillId="9" borderId="21" xfId="0" applyNumberFormat="1" applyFont="1" applyFill="1" applyBorder="1" applyAlignment="1">
      <alignment horizontal="center" vertical="center"/>
    </xf>
    <xf numFmtId="2" fontId="9" fillId="0" borderId="21" xfId="0" applyNumberFormat="1" applyFont="1" applyBorder="1" applyAlignment="1">
      <alignment horizontal="center" vertical="center"/>
    </xf>
    <xf numFmtId="171" fontId="9" fillId="0" borderId="0" xfId="0" applyNumberFormat="1" applyFont="1"/>
    <xf numFmtId="167" fontId="9" fillId="0" borderId="21" xfId="0" applyNumberFormat="1" applyFont="1" applyBorder="1" applyAlignment="1">
      <alignment horizontal="center" vertical="center"/>
    </xf>
    <xf numFmtId="167" fontId="9" fillId="0" borderId="21" xfId="0" applyNumberFormat="1" applyFont="1" applyFill="1" applyBorder="1" applyAlignment="1">
      <alignment horizontal="center" vertical="center"/>
    </xf>
    <xf numFmtId="0" fontId="10" fillId="0" borderId="0" xfId="0" applyFont="1" applyAlignment="1">
      <alignment horizontal="center" wrapText="1"/>
    </xf>
    <xf numFmtId="2" fontId="9" fillId="0" borderId="0" xfId="0" applyNumberFormat="1" applyFont="1"/>
    <xf numFmtId="165" fontId="9" fillId="0" borderId="0" xfId="0" applyNumberFormat="1" applyFont="1" applyAlignment="1">
      <alignment wrapText="1"/>
    </xf>
    <xf numFmtId="10" fontId="10" fillId="0" borderId="0" xfId="0" applyNumberFormat="1" applyFont="1"/>
    <xf numFmtId="166" fontId="9" fillId="0" borderId="0" xfId="0" applyNumberFormat="1" applyFont="1" applyAlignment="1">
      <alignment wrapText="1"/>
    </xf>
    <xf numFmtId="0" fontId="9" fillId="0" borderId="21" xfId="0" applyFont="1" applyBorder="1" applyAlignment="1"/>
    <xf numFmtId="0" fontId="11" fillId="0" borderId="0" xfId="0" applyFont="1" applyAlignment="1">
      <alignment horizontal="center"/>
    </xf>
    <xf numFmtId="0" fontId="11" fillId="0" borderId="0" xfId="0" applyFont="1"/>
    <xf numFmtId="0" fontId="11" fillId="0" borderId="0" xfId="0" applyFont="1" applyAlignment="1">
      <alignment wrapText="1"/>
    </xf>
    <xf numFmtId="0" fontId="12" fillId="16" borderId="14" xfId="0" applyFont="1" applyFill="1" applyBorder="1" applyAlignment="1">
      <alignment horizontal="center"/>
    </xf>
    <xf numFmtId="0" fontId="12" fillId="16" borderId="18" xfId="0" applyFont="1" applyFill="1" applyBorder="1" applyAlignment="1">
      <alignment horizontal="center"/>
    </xf>
    <xf numFmtId="0" fontId="12" fillId="16" borderId="38" xfId="0" applyFont="1" applyFill="1" applyBorder="1" applyAlignment="1">
      <alignment horizontal="center"/>
    </xf>
    <xf numFmtId="0" fontId="11" fillId="17" borderId="16" xfId="0" applyFont="1" applyFill="1" applyBorder="1" applyAlignment="1">
      <alignment horizontal="left" wrapText="1"/>
    </xf>
    <xf numFmtId="0" fontId="11" fillId="17" borderId="17" xfId="0" applyFont="1" applyFill="1" applyBorder="1" applyAlignment="1">
      <alignment horizontal="left" wrapText="1"/>
    </xf>
    <xf numFmtId="0" fontId="11" fillId="17" borderId="39" xfId="0" applyFont="1" applyFill="1" applyBorder="1" applyAlignment="1">
      <alignment horizontal="left" wrapText="1"/>
    </xf>
    <xf numFmtId="0" fontId="13" fillId="5" borderId="6" xfId="0" applyFont="1" applyFill="1" applyBorder="1" applyAlignment="1">
      <alignment horizontal="center" vertical="center"/>
    </xf>
    <xf numFmtId="0" fontId="13" fillId="5" borderId="6" xfId="0" applyFont="1" applyFill="1" applyBorder="1" applyAlignment="1">
      <alignment horizontal="center" vertical="center" wrapText="1"/>
    </xf>
    <xf numFmtId="2" fontId="13" fillId="5" borderId="6" xfId="0" applyNumberFormat="1" applyFont="1" applyFill="1" applyBorder="1" applyAlignment="1">
      <alignment horizontal="center" vertical="center"/>
    </xf>
    <xf numFmtId="0" fontId="13" fillId="5" borderId="49" xfId="0" applyFont="1" applyFill="1" applyBorder="1" applyAlignment="1">
      <alignment horizontal="left" vertical="center"/>
    </xf>
    <xf numFmtId="0" fontId="13" fillId="5" borderId="49" xfId="0" applyFont="1" applyFill="1" applyBorder="1" applyAlignment="1">
      <alignment horizontal="left" vertical="center" wrapText="1"/>
    </xf>
    <xf numFmtId="0" fontId="13" fillId="5" borderId="6" xfId="0" applyFont="1" applyFill="1" applyBorder="1" applyAlignment="1">
      <alignment horizontal="left" vertical="center" wrapText="1"/>
    </xf>
    <xf numFmtId="0" fontId="11" fillId="0" borderId="0" xfId="0" applyFont="1" applyAlignment="1">
      <alignment horizontal="left"/>
    </xf>
    <xf numFmtId="0" fontId="11" fillId="0" borderId="21" xfId="0" applyFont="1" applyBorder="1" applyAlignment="1">
      <alignment horizontal="center"/>
    </xf>
    <xf numFmtId="49" fontId="11" fillId="0" borderId="21" xfId="0" applyNumberFormat="1" applyFont="1" applyBorder="1" applyAlignment="1">
      <alignment horizontal="center" vertical="center"/>
    </xf>
    <xf numFmtId="0" fontId="14" fillId="0" borderId="21" xfId="0" applyFont="1" applyFill="1" applyBorder="1" applyAlignment="1">
      <alignment vertical="center" wrapText="1"/>
    </xf>
    <xf numFmtId="0" fontId="15" fillId="0" borderId="21" xfId="0" applyNumberFormat="1" applyFont="1" applyFill="1" applyBorder="1" applyAlignment="1">
      <alignment vertical="center"/>
    </xf>
    <xf numFmtId="0" fontId="11" fillId="0" borderId="21" xfId="0" applyNumberFormat="1" applyFont="1" applyFill="1" applyBorder="1" applyAlignment="1">
      <alignment wrapText="1"/>
    </xf>
    <xf numFmtId="2" fontId="16" fillId="5" borderId="48" xfId="0" applyNumberFormat="1" applyFont="1" applyFill="1" applyBorder="1" applyAlignment="1">
      <alignment horizontal="center" vertical="center" wrapText="1"/>
    </xf>
    <xf numFmtId="0" fontId="15" fillId="0" borderId="21" xfId="0" applyNumberFormat="1" applyFont="1" applyFill="1" applyBorder="1" applyAlignment="1"/>
    <xf numFmtId="0" fontId="15" fillId="0" borderId="21" xfId="0" applyNumberFormat="1" applyFont="1" applyFill="1" applyBorder="1" applyAlignment="1">
      <alignment vertical="center" wrapText="1"/>
    </xf>
    <xf numFmtId="0" fontId="14" fillId="0" borderId="21" xfId="0" applyFont="1" applyFill="1" applyBorder="1" applyAlignment="1">
      <alignment wrapText="1"/>
    </xf>
    <xf numFmtId="0" fontId="11" fillId="22" borderId="21" xfId="0" applyFont="1" applyFill="1" applyBorder="1" applyAlignment="1">
      <alignment horizontal="center"/>
    </xf>
    <xf numFmtId="0" fontId="15" fillId="22" borderId="21" xfId="0" applyNumberFormat="1" applyFont="1" applyFill="1" applyBorder="1" applyAlignment="1">
      <alignment vertical="center" wrapText="1"/>
    </xf>
    <xf numFmtId="0" fontId="15" fillId="22" borderId="21" xfId="0" applyNumberFormat="1" applyFont="1" applyFill="1" applyBorder="1" applyAlignment="1">
      <alignment vertical="center"/>
    </xf>
    <xf numFmtId="0" fontId="11" fillId="22" borderId="21" xfId="0" applyNumberFormat="1" applyFont="1" applyFill="1" applyBorder="1" applyAlignment="1">
      <alignment wrapText="1"/>
    </xf>
    <xf numFmtId="0" fontId="11" fillId="0" borderId="21" xfId="0" applyFont="1" applyFill="1" applyBorder="1" applyAlignment="1">
      <alignment wrapText="1"/>
    </xf>
    <xf numFmtId="0" fontId="13" fillId="5" borderId="50" xfId="0" applyFont="1" applyFill="1" applyBorder="1" applyAlignment="1">
      <alignment horizontal="center" vertical="center"/>
    </xf>
    <xf numFmtId="0" fontId="13" fillId="5" borderId="50" xfId="0" applyFont="1" applyFill="1" applyBorder="1" applyAlignment="1">
      <alignment horizontal="center" vertical="center" wrapText="1"/>
    </xf>
    <xf numFmtId="0" fontId="11" fillId="0" borderId="7" xfId="0" applyFont="1" applyBorder="1" applyAlignment="1">
      <alignment horizontal="center"/>
    </xf>
    <xf numFmtId="167" fontId="11" fillId="0" borderId="0" xfId="0" applyNumberFormat="1" applyFont="1"/>
    <xf numFmtId="0" fontId="11" fillId="14" borderId="8" xfId="0" applyFont="1" applyFill="1" applyBorder="1" applyAlignment="1">
      <alignment horizontal="center" vertical="center" wrapText="1"/>
    </xf>
    <xf numFmtId="0" fontId="11" fillId="14" borderId="40" xfId="0" applyFont="1" applyFill="1" applyBorder="1" applyAlignment="1">
      <alignment horizontal="center" vertical="center" wrapText="1"/>
    </xf>
    <xf numFmtId="0" fontId="11" fillId="14" borderId="31" xfId="0" applyFont="1" applyFill="1" applyBorder="1" applyAlignment="1">
      <alignment horizontal="center" vertical="center" wrapText="1"/>
    </xf>
    <xf numFmtId="0" fontId="16" fillId="3" borderId="1" xfId="0" applyFont="1" applyFill="1" applyBorder="1" applyAlignment="1">
      <alignment horizontal="center" vertical="center"/>
    </xf>
    <xf numFmtId="0" fontId="16" fillId="3" borderId="1" xfId="0" applyFont="1" applyFill="1" applyBorder="1" applyAlignment="1">
      <alignment horizontal="center" vertical="center"/>
    </xf>
    <xf numFmtId="0" fontId="11" fillId="0" borderId="2" xfId="0" applyFont="1" applyBorder="1" applyAlignment="1">
      <alignment horizontal="center" vertical="center"/>
    </xf>
    <xf numFmtId="0" fontId="12" fillId="0" borderId="3" xfId="0" applyFont="1" applyBorder="1" applyAlignment="1">
      <alignment horizontal="center" vertical="center" wrapText="1"/>
    </xf>
    <xf numFmtId="0" fontId="11" fillId="0" borderId="3" xfId="0" applyFont="1" applyBorder="1" applyAlignment="1">
      <alignment horizontal="center" vertical="center"/>
    </xf>
    <xf numFmtId="0" fontId="17" fillId="0" borderId="3" xfId="0" applyFont="1" applyBorder="1" applyAlignment="1">
      <alignment horizontal="center" vertical="center"/>
    </xf>
    <xf numFmtId="0" fontId="11" fillId="0" borderId="4" xfId="0" applyFont="1" applyBorder="1" applyAlignment="1">
      <alignment vertical="center" wrapText="1"/>
    </xf>
    <xf numFmtId="0" fontId="11" fillId="0" borderId="37" xfId="0" applyFont="1" applyBorder="1" applyAlignment="1">
      <alignment vertical="center" wrapText="1"/>
    </xf>
    <xf numFmtId="164" fontId="13" fillId="4" borderId="5" xfId="0" applyNumberFormat="1" applyFont="1" applyFill="1" applyBorder="1" applyAlignment="1"/>
    <xf numFmtId="0" fontId="16" fillId="5" borderId="13" xfId="0" applyFont="1" applyFill="1" applyBorder="1" applyAlignment="1">
      <alignment horizontal="center" vertical="center" wrapText="1"/>
    </xf>
    <xf numFmtId="0" fontId="16" fillId="5" borderId="1" xfId="0" applyFont="1" applyFill="1" applyBorder="1" applyAlignment="1">
      <alignment horizontal="center" vertical="center"/>
    </xf>
    <xf numFmtId="0" fontId="16" fillId="5" borderId="3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0" borderId="42" xfId="0" applyFont="1" applyFill="1" applyBorder="1" applyAlignment="1">
      <alignment vertical="center" wrapText="1"/>
    </xf>
    <xf numFmtId="0" fontId="11" fillId="20" borderId="43" xfId="0" applyFont="1" applyFill="1" applyBorder="1" applyAlignment="1">
      <alignment vertical="center" wrapText="1"/>
    </xf>
    <xf numFmtId="0" fontId="11" fillId="20" borderId="44" xfId="0" applyFont="1" applyFill="1" applyBorder="1" applyAlignment="1">
      <alignment vertical="center" wrapText="1"/>
    </xf>
    <xf numFmtId="0" fontId="11" fillId="20" borderId="41" xfId="0" applyFont="1" applyFill="1" applyBorder="1" applyAlignment="1">
      <alignment vertical="center" wrapText="1"/>
    </xf>
    <xf numFmtId="0" fontId="11" fillId="20" borderId="46" xfId="0" applyFont="1" applyFill="1" applyBorder="1" applyAlignment="1">
      <alignment horizontal="left" vertical="center" wrapText="1"/>
    </xf>
    <xf numFmtId="0" fontId="11" fillId="20" borderId="47" xfId="0" applyFont="1" applyFill="1" applyBorder="1" applyAlignment="1">
      <alignment horizontal="left" vertical="center" wrapText="1"/>
    </xf>
    <xf numFmtId="0" fontId="11" fillId="2" borderId="8" xfId="0" applyFont="1" applyFill="1" applyBorder="1" applyAlignment="1">
      <alignment vertical="center" wrapText="1"/>
    </xf>
    <xf numFmtId="0" fontId="11" fillId="2" borderId="31" xfId="0" applyFont="1" applyFill="1" applyBorder="1" applyAlignment="1">
      <alignment vertical="center" wrapText="1"/>
    </xf>
    <xf numFmtId="0" fontId="11" fillId="2" borderId="8" xfId="0" applyFont="1" applyFill="1" applyBorder="1" applyAlignment="1">
      <alignment vertical="center" wrapText="1"/>
    </xf>
    <xf numFmtId="0" fontId="11" fillId="2" borderId="31" xfId="0" applyFont="1" applyFill="1" applyBorder="1" applyAlignment="1">
      <alignment vertical="center" wrapText="1"/>
    </xf>
    <xf numFmtId="0" fontId="12" fillId="0" borderId="0" xfId="0" applyFont="1"/>
    <xf numFmtId="0" fontId="16" fillId="5" borderId="33" xfId="0" applyFont="1" applyFill="1" applyBorder="1" applyAlignment="1">
      <alignment horizontal="center" vertical="center"/>
    </xf>
    <xf numFmtId="0" fontId="16" fillId="5" borderId="34" xfId="0" applyFont="1" applyFill="1" applyBorder="1" applyAlignment="1">
      <alignment horizontal="center" vertical="center"/>
    </xf>
    <xf numFmtId="0" fontId="16" fillId="5" borderId="35" xfId="0" applyFont="1" applyFill="1" applyBorder="1" applyAlignment="1">
      <alignment horizontal="center" vertical="center"/>
    </xf>
    <xf numFmtId="0" fontId="16" fillId="5" borderId="13" xfId="0" applyFont="1" applyFill="1" applyBorder="1" applyAlignment="1">
      <alignment horizontal="center" vertical="center"/>
    </xf>
    <xf numFmtId="0" fontId="16" fillId="5" borderId="1" xfId="0" applyFont="1" applyFill="1" applyBorder="1" applyAlignment="1">
      <alignment horizontal="center" vertical="center" wrapText="1"/>
    </xf>
    <xf numFmtId="0" fontId="17" fillId="2" borderId="3" xfId="0" applyFont="1" applyFill="1" applyBorder="1" applyAlignment="1">
      <alignment horizontal="center" vertical="center"/>
    </xf>
    <xf numFmtId="0" fontId="16" fillId="5" borderId="36" xfId="0" applyFont="1" applyFill="1" applyBorder="1" applyAlignment="1">
      <alignment horizontal="center" vertical="center"/>
    </xf>
    <xf numFmtId="0" fontId="16" fillId="5" borderId="6" xfId="0" applyFont="1" applyFill="1" applyBorder="1" applyAlignment="1">
      <alignment horizontal="center"/>
    </xf>
    <xf numFmtId="0" fontId="18" fillId="5" borderId="6" xfId="0" applyFont="1" applyFill="1" applyBorder="1" applyAlignment="1">
      <alignment horizontal="center" vertical="center"/>
    </xf>
    <xf numFmtId="0" fontId="11" fillId="0" borderId="0" xfId="0" applyFont="1" applyAlignment="1">
      <alignment horizontal="right"/>
    </xf>
    <xf numFmtId="0" fontId="11" fillId="0" borderId="0" xfId="0" applyFont="1" applyAlignment="1"/>
    <xf numFmtId="0" fontId="16" fillId="7" borderId="14" xfId="0" applyFont="1" applyFill="1" applyBorder="1" applyAlignment="1">
      <alignment horizontal="center"/>
    </xf>
    <xf numFmtId="0" fontId="16" fillId="7" borderId="18" xfId="0" applyFont="1" applyFill="1" applyBorder="1" applyAlignment="1">
      <alignment horizontal="center"/>
    </xf>
    <xf numFmtId="0" fontId="16" fillId="7" borderId="10" xfId="0" applyFont="1" applyFill="1" applyBorder="1" applyAlignment="1">
      <alignment horizontal="center"/>
    </xf>
    <xf numFmtId="0" fontId="16" fillId="7" borderId="14" xfId="0" applyFont="1" applyFill="1" applyBorder="1" applyAlignment="1"/>
    <xf numFmtId="0" fontId="16" fillId="7" borderId="19" xfId="0" applyFont="1" applyFill="1" applyBorder="1" applyAlignment="1"/>
    <xf numFmtId="0" fontId="12" fillId="2" borderId="11" xfId="0" applyFont="1" applyFill="1" applyBorder="1"/>
    <xf numFmtId="0" fontId="12" fillId="2" borderId="7" xfId="0" applyFont="1" applyFill="1" applyBorder="1"/>
    <xf numFmtId="0" fontId="12" fillId="2" borderId="0" xfId="0" applyFont="1" applyFill="1" applyBorder="1"/>
    <xf numFmtId="2" fontId="12" fillId="2" borderId="12" xfId="0" applyNumberFormat="1" applyFont="1" applyFill="1" applyBorder="1"/>
    <xf numFmtId="0" fontId="15" fillId="11" borderId="15" xfId="0" applyFont="1" applyFill="1" applyBorder="1"/>
    <xf numFmtId="165" fontId="12" fillId="12" borderId="20" xfId="0" applyNumberFormat="1" applyFont="1" applyFill="1" applyBorder="1" applyAlignment="1"/>
    <xf numFmtId="0" fontId="11" fillId="17" borderId="14" xfId="0" applyFont="1" applyFill="1" applyBorder="1" applyAlignment="1">
      <alignment horizontal="center" wrapText="1"/>
    </xf>
    <xf numFmtId="0" fontId="11" fillId="17" borderId="18" xfId="0" applyFont="1" applyFill="1" applyBorder="1" applyAlignment="1">
      <alignment horizontal="center" wrapText="1"/>
    </xf>
    <xf numFmtId="0" fontId="11" fillId="17" borderId="10" xfId="0" applyFont="1" applyFill="1" applyBorder="1" applyAlignment="1">
      <alignment horizontal="center" wrapText="1"/>
    </xf>
    <xf numFmtId="0" fontId="11" fillId="17" borderId="11" xfId="0" applyFont="1" applyFill="1" applyBorder="1" applyAlignment="1">
      <alignment horizontal="center" wrapText="1"/>
    </xf>
    <xf numFmtId="0" fontId="11" fillId="17" borderId="0" xfId="0" applyFont="1" applyFill="1" applyBorder="1" applyAlignment="1">
      <alignment horizontal="center" wrapText="1"/>
    </xf>
    <xf numFmtId="0" fontId="11" fillId="17" borderId="12" xfId="0" applyFont="1" applyFill="1" applyBorder="1" applyAlignment="1">
      <alignment horizontal="center" wrapText="1"/>
    </xf>
    <xf numFmtId="0" fontId="11" fillId="17" borderId="16" xfId="0" applyFont="1" applyFill="1" applyBorder="1" applyAlignment="1">
      <alignment horizontal="center" wrapText="1"/>
    </xf>
    <xf numFmtId="0" fontId="11" fillId="17" borderId="17" xfId="0" applyFont="1" applyFill="1" applyBorder="1" applyAlignment="1">
      <alignment horizontal="center" wrapText="1"/>
    </xf>
    <xf numFmtId="0" fontId="11" fillId="17" borderId="9" xfId="0" applyFont="1" applyFill="1" applyBorder="1" applyAlignment="1">
      <alignment horizontal="center" wrapText="1"/>
    </xf>
    <xf numFmtId="0" fontId="16" fillId="7" borderId="22" xfId="0" applyFont="1" applyFill="1" applyBorder="1"/>
    <xf numFmtId="0" fontId="16" fillId="7" borderId="23" xfId="0" applyFont="1" applyFill="1" applyBorder="1"/>
    <xf numFmtId="0" fontId="16" fillId="7" borderId="24" xfId="0" applyFont="1" applyFill="1" applyBorder="1"/>
    <xf numFmtId="0" fontId="12" fillId="2" borderId="11" xfId="0" applyFont="1" applyFill="1" applyBorder="1" applyAlignment="1">
      <alignment horizontal="center"/>
    </xf>
    <xf numFmtId="0" fontId="12" fillId="2" borderId="0" xfId="0" applyFont="1" applyFill="1" applyBorder="1" applyAlignment="1">
      <alignment horizontal="center"/>
    </xf>
    <xf numFmtId="0" fontId="12" fillId="2" borderId="12" xfId="0" applyFont="1" applyFill="1" applyBorder="1"/>
    <xf numFmtId="0" fontId="19" fillId="8" borderId="16" xfId="0" applyFont="1" applyFill="1" applyBorder="1" applyAlignment="1">
      <alignment horizontal="right"/>
    </xf>
    <xf numFmtId="0" fontId="19" fillId="8" borderId="25" xfId="0" applyFont="1" applyFill="1" applyBorder="1" applyAlignment="1">
      <alignment horizontal="right"/>
    </xf>
    <xf numFmtId="164" fontId="13" fillId="13" borderId="9" xfId="0" applyNumberFormat="1" applyFont="1" applyFill="1" applyBorder="1"/>
    <xf numFmtId="9" fontId="13" fillId="13" borderId="9" xfId="0" applyNumberFormat="1" applyFont="1" applyFill="1" applyBorder="1"/>
    <xf numFmtId="164" fontId="13" fillId="4" borderId="9" xfId="0" applyNumberFormat="1" applyFont="1" applyFill="1" applyBorder="1"/>
    <xf numFmtId="9" fontId="12" fillId="0" borderId="0" xfId="1" applyFont="1"/>
    <xf numFmtId="0" fontId="16" fillId="7" borderId="18" xfId="0" applyFont="1" applyFill="1" applyBorder="1" applyAlignment="1"/>
    <xf numFmtId="0" fontId="16" fillId="7" borderId="18" xfId="0" applyFont="1" applyFill="1" applyBorder="1" applyAlignment="1">
      <alignment horizontal="center"/>
    </xf>
    <xf numFmtId="0" fontId="16" fillId="7" borderId="10" xfId="0" applyFont="1" applyFill="1" applyBorder="1" applyAlignment="1">
      <alignment horizontal="center"/>
    </xf>
    <xf numFmtId="10" fontId="12" fillId="2" borderId="0" xfId="0" applyNumberFormat="1" applyFont="1" applyFill="1" applyBorder="1"/>
    <xf numFmtId="165" fontId="12" fillId="2" borderId="0" xfId="0" applyNumberFormat="1" applyFont="1" applyFill="1" applyBorder="1"/>
    <xf numFmtId="0" fontId="12" fillId="2" borderId="11" xfId="0" applyFont="1" applyFill="1" applyBorder="1"/>
    <xf numFmtId="0" fontId="12" fillId="2" borderId="11" xfId="0" applyFont="1" applyFill="1" applyBorder="1" applyAlignment="1"/>
    <xf numFmtId="0" fontId="12" fillId="2" borderId="0" xfId="0" applyFont="1" applyFill="1" applyBorder="1" applyAlignment="1"/>
    <xf numFmtId="9" fontId="12" fillId="2" borderId="0" xfId="0" applyNumberFormat="1" applyFont="1" applyFill="1" applyBorder="1"/>
    <xf numFmtId="0" fontId="12" fillId="2" borderId="0" xfId="0" applyFont="1" applyFill="1" applyBorder="1" applyAlignment="1">
      <alignment horizontal="left"/>
    </xf>
    <xf numFmtId="0" fontId="11" fillId="11" borderId="15" xfId="0" applyFont="1" applyFill="1" applyBorder="1"/>
    <xf numFmtId="0" fontId="12" fillId="2" borderId="11" xfId="0" applyFont="1" applyFill="1" applyBorder="1" applyAlignment="1">
      <alignment horizontal="right"/>
    </xf>
    <xf numFmtId="0" fontId="12" fillId="2" borderId="7" xfId="0" applyFont="1" applyFill="1" applyBorder="1" applyAlignment="1">
      <alignment horizontal="right"/>
    </xf>
    <xf numFmtId="0" fontId="12" fillId="2" borderId="0" xfId="0" applyFont="1" applyFill="1" applyBorder="1" applyAlignment="1">
      <alignment horizontal="right"/>
    </xf>
    <xf numFmtId="166" fontId="20" fillId="2" borderId="0" xfId="0" applyNumberFormat="1" applyFont="1" applyFill="1" applyBorder="1"/>
    <xf numFmtId="0" fontId="11" fillId="0" borderId="0" xfId="0" applyFont="1" applyAlignment="1">
      <alignment vertical="center"/>
    </xf>
    <xf numFmtId="0" fontId="12" fillId="2" borderId="16" xfId="0" applyFont="1" applyFill="1" applyBorder="1"/>
    <xf numFmtId="164" fontId="13" fillId="4" borderId="9" xfId="0" applyNumberFormat="1" applyFont="1" applyFill="1" applyBorder="1" applyAlignment="1"/>
    <xf numFmtId="10" fontId="11" fillId="0" borderId="0" xfId="0" applyNumberFormat="1" applyFont="1"/>
    <xf numFmtId="0" fontId="12" fillId="6" borderId="14" xfId="0" applyFont="1" applyFill="1" applyBorder="1" applyAlignment="1">
      <alignment horizontal="left"/>
    </xf>
    <xf numFmtId="0" fontId="12" fillId="6" borderId="18" xfId="0" applyFont="1" applyFill="1" applyBorder="1" applyAlignment="1">
      <alignment horizontal="center"/>
    </xf>
    <xf numFmtId="0" fontId="12" fillId="18" borderId="18" xfId="0" applyFont="1" applyFill="1" applyBorder="1" applyAlignment="1">
      <alignment horizontal="right"/>
    </xf>
    <xf numFmtId="0" fontId="12" fillId="18" borderId="18" xfId="0" applyFont="1" applyFill="1" applyBorder="1"/>
    <xf numFmtId="0" fontId="12" fillId="6" borderId="10" xfId="0" applyFont="1" applyFill="1" applyBorder="1" applyAlignment="1">
      <alignment horizontal="center"/>
    </xf>
    <xf numFmtId="0" fontId="12" fillId="6" borderId="14" xfId="0" applyFont="1" applyFill="1" applyBorder="1" applyAlignment="1">
      <alignment horizontal="center"/>
    </xf>
    <xf numFmtId="0" fontId="12" fillId="18" borderId="18" xfId="0" applyFont="1" applyFill="1" applyBorder="1" applyAlignment="1">
      <alignment horizontal="center"/>
    </xf>
    <xf numFmtId="0" fontId="12" fillId="6" borderId="10" xfId="0" applyFont="1" applyFill="1" applyBorder="1" applyAlignment="1">
      <alignment horizontal="center" wrapText="1"/>
    </xf>
    <xf numFmtId="0" fontId="12" fillId="6" borderId="16" xfId="0" applyFont="1" applyFill="1" applyBorder="1" applyAlignment="1">
      <alignment horizontal="center" wrapText="1"/>
    </xf>
    <xf numFmtId="0" fontId="12" fillId="6" borderId="17" xfId="0" applyFont="1" applyFill="1" applyBorder="1" applyAlignment="1">
      <alignment horizontal="center" wrapText="1"/>
    </xf>
    <xf numFmtId="0" fontId="12" fillId="6" borderId="9" xfId="0" applyFont="1" applyFill="1" applyBorder="1" applyAlignment="1">
      <alignment horizontal="center" wrapText="1"/>
    </xf>
    <xf numFmtId="0" fontId="12" fillId="6" borderId="11" xfId="0" applyFont="1" applyFill="1" applyBorder="1" applyAlignment="1">
      <alignment horizontal="center" wrapText="1"/>
    </xf>
    <xf numFmtId="0" fontId="12" fillId="6" borderId="0" xfId="0" applyFont="1" applyFill="1" applyBorder="1" applyAlignment="1">
      <alignment horizontal="center" wrapText="1"/>
    </xf>
    <xf numFmtId="0" fontId="12" fillId="6" borderId="12" xfId="0" applyFont="1" applyFill="1" applyBorder="1" applyAlignment="1">
      <alignment horizontal="center" wrapText="1"/>
    </xf>
    <xf numFmtId="0" fontId="11" fillId="0" borderId="11" xfId="0" applyFont="1" applyBorder="1"/>
    <xf numFmtId="166" fontId="11" fillId="0" borderId="0" xfId="0" applyNumberFormat="1" applyFont="1" applyBorder="1"/>
    <xf numFmtId="9" fontId="12" fillId="15" borderId="0" xfId="0" applyNumberFormat="1" applyFont="1" applyFill="1" applyBorder="1"/>
    <xf numFmtId="9" fontId="12" fillId="15" borderId="0" xfId="0" applyNumberFormat="1" applyFont="1" applyFill="1" applyBorder="1" applyAlignment="1">
      <alignment horizontal="center"/>
    </xf>
    <xf numFmtId="2" fontId="12" fillId="10" borderId="12" xfId="0" applyNumberFormat="1" applyFont="1" applyFill="1" applyBorder="1" applyAlignment="1">
      <alignment horizontal="center"/>
    </xf>
    <xf numFmtId="9" fontId="12" fillId="15" borderId="14" xfId="0" applyNumberFormat="1" applyFont="1" applyFill="1" applyBorder="1"/>
    <xf numFmtId="9" fontId="12" fillId="15" borderId="18" xfId="0" applyNumberFormat="1" applyFont="1" applyFill="1" applyBorder="1"/>
    <xf numFmtId="9" fontId="12" fillId="15" borderId="10" xfId="0" applyNumberFormat="1" applyFont="1" applyFill="1" applyBorder="1"/>
    <xf numFmtId="9" fontId="12" fillId="15" borderId="11" xfId="0" applyNumberFormat="1" applyFont="1" applyFill="1" applyBorder="1"/>
    <xf numFmtId="9" fontId="12" fillId="15" borderId="12" xfId="0" applyNumberFormat="1" applyFont="1" applyFill="1" applyBorder="1"/>
    <xf numFmtId="0" fontId="11" fillId="15" borderId="11" xfId="0" applyFont="1" applyFill="1" applyBorder="1"/>
    <xf numFmtId="0" fontId="11" fillId="0" borderId="0" xfId="0" applyFont="1" applyBorder="1"/>
    <xf numFmtId="0" fontId="11" fillId="0" borderId="12" xfId="0" applyFont="1" applyBorder="1"/>
    <xf numFmtId="166" fontId="11" fillId="0" borderId="11" xfId="0" applyNumberFormat="1" applyFont="1" applyBorder="1"/>
    <xf numFmtId="166" fontId="11" fillId="0" borderId="0" xfId="0" applyNumberFormat="1" applyFont="1" applyBorder="1" applyAlignment="1">
      <alignment horizontal="center"/>
    </xf>
    <xf numFmtId="168" fontId="21" fillId="0" borderId="12" xfId="0" applyNumberFormat="1" applyFont="1" applyBorder="1" applyAlignment="1">
      <alignment horizontal="right"/>
    </xf>
    <xf numFmtId="170" fontId="12" fillId="10" borderId="11" xfId="0" applyNumberFormat="1" applyFont="1" applyFill="1" applyBorder="1" applyAlignment="1">
      <alignment horizontal="center"/>
    </xf>
    <xf numFmtId="170" fontId="12" fillId="10" borderId="0" xfId="0" applyNumberFormat="1" applyFont="1" applyFill="1" applyBorder="1" applyAlignment="1">
      <alignment horizontal="center"/>
    </xf>
    <xf numFmtId="170" fontId="12" fillId="10" borderId="12" xfId="0" applyNumberFormat="1" applyFont="1" applyFill="1" applyBorder="1" applyAlignment="1">
      <alignment horizontal="center"/>
    </xf>
    <xf numFmtId="164" fontId="11" fillId="0" borderId="0" xfId="0" applyNumberFormat="1" applyFont="1"/>
    <xf numFmtId="0" fontId="12" fillId="6" borderId="11" xfId="0" applyFont="1" applyFill="1" applyBorder="1" applyAlignment="1">
      <alignment horizontal="right"/>
    </xf>
    <xf numFmtId="0" fontId="12" fillId="6" borderId="0" xfId="0" applyFont="1" applyFill="1" applyBorder="1" applyAlignment="1">
      <alignment horizontal="right"/>
    </xf>
    <xf numFmtId="0" fontId="12" fillId="6" borderId="0" xfId="0" applyFont="1" applyFill="1" applyBorder="1" applyAlignment="1">
      <alignment horizontal="right"/>
    </xf>
    <xf numFmtId="0" fontId="12" fillId="6" borderId="0" xfId="0" applyFont="1" applyFill="1" applyBorder="1" applyAlignment="1">
      <alignment horizontal="center"/>
    </xf>
    <xf numFmtId="0" fontId="12" fillId="0" borderId="0" xfId="0" applyFont="1" applyBorder="1"/>
    <xf numFmtId="2" fontId="12" fillId="10" borderId="11" xfId="0" applyNumberFormat="1" applyFont="1" applyFill="1" applyBorder="1" applyAlignment="1">
      <alignment horizontal="center"/>
    </xf>
    <xf numFmtId="2" fontId="12" fillId="10" borderId="0" xfId="0" applyNumberFormat="1" applyFont="1" applyFill="1" applyBorder="1" applyAlignment="1">
      <alignment horizontal="center"/>
    </xf>
    <xf numFmtId="0" fontId="12" fillId="6" borderId="11" xfId="0" applyFont="1" applyFill="1" applyBorder="1" applyAlignment="1">
      <alignment horizontal="center"/>
    </xf>
    <xf numFmtId="0" fontId="12" fillId="6" borderId="0" xfId="0" applyFont="1" applyFill="1" applyBorder="1" applyAlignment="1">
      <alignment horizontal="center"/>
    </xf>
    <xf numFmtId="166" fontId="12" fillId="19" borderId="0" xfId="0" applyNumberFormat="1" applyFont="1" applyFill="1" applyBorder="1" applyAlignment="1">
      <alignment horizontal="center"/>
    </xf>
    <xf numFmtId="168" fontId="21" fillId="0" borderId="0" xfId="0" applyNumberFormat="1" applyFont="1" applyBorder="1"/>
    <xf numFmtId="0" fontId="11" fillId="0" borderId="16" xfId="0" applyFont="1" applyBorder="1"/>
    <xf numFmtId="0" fontId="11" fillId="0" borderId="17" xfId="0" applyFont="1" applyBorder="1"/>
    <xf numFmtId="0" fontId="21" fillId="0" borderId="9" xfId="0" applyFont="1" applyBorder="1" applyAlignment="1">
      <alignment horizontal="right"/>
    </xf>
    <xf numFmtId="2" fontId="12" fillId="10" borderId="16" xfId="0" applyNumberFormat="1" applyFont="1" applyFill="1" applyBorder="1" applyAlignment="1">
      <alignment horizontal="center"/>
    </xf>
    <xf numFmtId="2" fontId="12" fillId="10" borderId="17" xfId="0" applyNumberFormat="1" applyFont="1" applyFill="1" applyBorder="1" applyAlignment="1">
      <alignment horizontal="center"/>
    </xf>
    <xf numFmtId="2" fontId="12" fillId="10" borderId="9" xfId="0" applyNumberFormat="1" applyFont="1" applyFill="1" applyBorder="1" applyAlignment="1">
      <alignment horizontal="center"/>
    </xf>
    <xf numFmtId="9" fontId="11" fillId="0" borderId="0" xfId="0" applyNumberFormat="1" applyFont="1" applyBorder="1"/>
    <xf numFmtId="0" fontId="11" fillId="0" borderId="0" xfId="0" applyFont="1" applyFill="1" applyBorder="1"/>
    <xf numFmtId="2" fontId="11" fillId="0" borderId="0" xfId="0" applyNumberFormat="1" applyFont="1" applyBorder="1"/>
    <xf numFmtId="0" fontId="16" fillId="7" borderId="10" xfId="0" applyFont="1" applyFill="1" applyBorder="1" applyAlignment="1"/>
    <xf numFmtId="2" fontId="12" fillId="2" borderId="0" xfId="0" applyNumberFormat="1" applyFont="1" applyFill="1" applyBorder="1" applyAlignment="1"/>
    <xf numFmtId="2" fontId="12" fillId="2" borderId="0" xfId="0" applyNumberFormat="1" applyFont="1" applyFill="1" applyBorder="1"/>
    <xf numFmtId="0" fontId="11" fillId="2" borderId="12" xfId="0" applyFont="1" applyFill="1" applyBorder="1"/>
    <xf numFmtId="2" fontId="12" fillId="2" borderId="0" xfId="0" applyNumberFormat="1" applyFont="1" applyFill="1" applyBorder="1"/>
    <xf numFmtId="2" fontId="12" fillId="2" borderId="12" xfId="0" applyNumberFormat="1" applyFont="1" applyFill="1" applyBorder="1"/>
    <xf numFmtId="2" fontId="12" fillId="2" borderId="17" xfId="0" applyNumberFormat="1" applyFont="1" applyFill="1" applyBorder="1" applyAlignment="1"/>
    <xf numFmtId="2" fontId="12" fillId="2" borderId="17" xfId="0" applyNumberFormat="1" applyFont="1" applyFill="1" applyBorder="1"/>
    <xf numFmtId="2" fontId="12" fillId="2" borderId="9" xfId="0" applyNumberFormat="1" applyFont="1" applyFill="1" applyBorder="1"/>
    <xf numFmtId="0" fontId="12" fillId="0" borderId="14" xfId="0" applyFont="1" applyBorder="1"/>
    <xf numFmtId="0" fontId="11" fillId="0" borderId="18" xfId="0" applyFont="1" applyBorder="1"/>
    <xf numFmtId="0" fontId="11" fillId="0" borderId="10" xfId="0" applyFont="1" applyBorder="1"/>
    <xf numFmtId="0" fontId="11" fillId="0" borderId="12" xfId="0" applyFont="1" applyBorder="1" applyAlignment="1">
      <alignment horizontal="right"/>
    </xf>
    <xf numFmtId="0" fontId="11" fillId="0" borderId="9" xfId="0" applyFont="1" applyBorder="1" applyAlignment="1">
      <alignment horizontal="right"/>
    </xf>
    <xf numFmtId="0" fontId="11" fillId="0" borderId="21" xfId="0" applyNumberFormat="1" applyFont="1" applyBorder="1" applyAlignment="1">
      <alignment horizontal="center" vertical="center"/>
    </xf>
  </cellXfs>
  <cellStyles count="142">
    <cellStyle name="Hipervínculo" xfId="2" builtinId="8" hidden="1"/>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xfId="16"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xfId="110" builtinId="8" hidden="1"/>
    <cellStyle name="Hipervínculo" xfId="112" builtinId="8" hidden="1"/>
    <cellStyle name="Hipervínculo" xfId="114" builtinId="8" hidden="1"/>
    <cellStyle name="Hipervínculo" xfId="116" builtinId="8" hidden="1"/>
    <cellStyle name="Hipervínculo" xfId="118" builtinId="8" hidden="1"/>
    <cellStyle name="Hipervínculo" xfId="120" builtinId="8" hidden="1"/>
    <cellStyle name="Hipervínculo" xfId="122" builtinId="8" hidden="1"/>
    <cellStyle name="Hipervínculo" xfId="124" builtinId="8" hidden="1"/>
    <cellStyle name="Hipervínculo" xfId="126" builtinId="8" hidden="1"/>
    <cellStyle name="Hipervínculo" xfId="128" builtinId="8" hidden="1"/>
    <cellStyle name="Hipervínculo" xfId="130" builtinId="8" hidden="1"/>
    <cellStyle name="Hipervínculo" xfId="132" builtinId="8" hidden="1"/>
    <cellStyle name="Hipervínculo" xfId="134" builtinId="8" hidden="1"/>
    <cellStyle name="Hipervínculo" xfId="136" builtinId="8" hidden="1"/>
    <cellStyle name="Hipervínculo" xfId="138" builtinId="8" hidden="1"/>
    <cellStyle name="Hipervínculo" xfId="140" builtinId="8" hidden="1"/>
    <cellStyle name="Hipervínculo visitado" xfId="3"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Hipervínculo visitado" xfId="111" builtinId="9" hidden="1"/>
    <cellStyle name="Hipervínculo visitado" xfId="113" builtinId="9" hidden="1"/>
    <cellStyle name="Hipervínculo visitado" xfId="115" builtinId="9" hidden="1"/>
    <cellStyle name="Hipervínculo visitado" xfId="117" builtinId="9" hidden="1"/>
    <cellStyle name="Hipervínculo visitado" xfId="119" builtinId="9" hidden="1"/>
    <cellStyle name="Hipervínculo visitado" xfId="121" builtinId="9" hidden="1"/>
    <cellStyle name="Hipervínculo visitado" xfId="123" builtinId="9" hidden="1"/>
    <cellStyle name="Hipervínculo visitado" xfId="125" builtinId="9" hidden="1"/>
    <cellStyle name="Hipervínculo visitado" xfId="127" builtinId="9" hidden="1"/>
    <cellStyle name="Hipervínculo visitado" xfId="129" builtinId="9" hidden="1"/>
    <cellStyle name="Hipervínculo visitado" xfId="131" builtinId="9" hidden="1"/>
    <cellStyle name="Hipervínculo visitado" xfId="133"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Normal" xfId="0" builtinId="0"/>
    <cellStyle name="Porcentaje" xfId="1" builtinId="5"/>
  </cellStyles>
  <dxfs count="1">
    <dxf>
      <font>
        <color rgb="FF9C0006"/>
      </font>
      <fill>
        <patternFill>
          <bgColor rgb="FFFFC7CE"/>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66"/>
      <rgbColor rgb="00FF00FF"/>
      <rgbColor rgb="0000FFFF"/>
      <rgbColor rgb="00800000"/>
      <rgbColor rgb="00008000"/>
      <rgbColor rgb="00000080"/>
      <rgbColor rgb="00808000"/>
      <rgbColor rgb="00800080"/>
      <rgbColor rgb="00008080"/>
      <rgbColor rgb="00C0C0C0"/>
      <rgbColor rgb="00808080"/>
      <rgbColor rgb="0083CAFF"/>
      <rgbColor rgb="00993366"/>
      <rgbColor rgb="00FFFFCC"/>
      <rgbColor rgb="00CCFFFF"/>
      <rgbColor rgb="00660066"/>
      <rgbColor rgb="00FF9966"/>
      <rgbColor rgb="000099FF"/>
      <rgbColor rgb="00CCCCFF"/>
      <rgbColor rgb="00000080"/>
      <rgbColor rgb="00FF00FF"/>
      <rgbColor rgb="00E6E64C"/>
      <rgbColor rgb="0000FFFF"/>
      <rgbColor rgb="00800080"/>
      <rgbColor rgb="00800000"/>
      <rgbColor rgb="00008080"/>
      <rgbColor rgb="000000FF"/>
      <rgbColor rgb="0000DCFF"/>
      <rgbColor rgb="00CCFFFF"/>
      <rgbColor rgb="00CCFFCC"/>
      <rgbColor rgb="00FFFF99"/>
      <rgbColor rgb="0099CCFF"/>
      <rgbColor rgb="00FF99CC"/>
      <rgbColor rgb="00CC99FF"/>
      <rgbColor rgb="00FFCC99"/>
      <rgbColor rgb="003366FF"/>
      <rgbColor rgb="0000B8FF"/>
      <rgbColor rgb="00CCCC00"/>
      <rgbColor rgb="00FFCC00"/>
      <rgbColor rgb="00FF950E"/>
      <rgbColor rgb="00FF6600"/>
      <rgbColor rgb="00666699"/>
      <rgbColor rgb="00969696"/>
      <rgbColor rgb="00003366"/>
      <rgbColor rgb="00339966"/>
      <rgbColor rgb="00003300"/>
      <rgbColor rgb="00333300"/>
      <rgbColor rgb="00DC2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marker>
            <c:symbol val="none"/>
          </c:marker>
          <c:cat>
            <c:strRef>
              <c:f>'Paso1-Parámetros '!$A$7:$A$12</c:f>
              <c:strCache>
                <c:ptCount val="6"/>
                <c:pt idx="0">
                  <c:v>Levantamiento Inicial</c:v>
                </c:pt>
                <c:pt idx="1">
                  <c:v>Especificación</c:v>
                </c:pt>
                <c:pt idx="2">
                  <c:v>Análisis</c:v>
                </c:pt>
                <c:pt idx="3">
                  <c:v>Arquitectura y Diseño técnico</c:v>
                </c:pt>
                <c:pt idx="4">
                  <c:v>Construcción-Implementación</c:v>
                </c:pt>
                <c:pt idx="5">
                  <c:v>Testing</c:v>
                </c:pt>
              </c:strCache>
            </c:strRef>
          </c:cat>
          <c:val>
            <c:numRef>
              <c:f>'Paso1-Parámetros '!$B$7:$B$12</c:f>
              <c:numCache>
                <c:formatCode>0%</c:formatCode>
                <c:ptCount val="6"/>
                <c:pt idx="0">
                  <c:v>0.05</c:v>
                </c:pt>
                <c:pt idx="1">
                  <c:v>0.25</c:v>
                </c:pt>
                <c:pt idx="2">
                  <c:v>0.15</c:v>
                </c:pt>
                <c:pt idx="3">
                  <c:v>0.1</c:v>
                </c:pt>
                <c:pt idx="4">
                  <c:v>0.3</c:v>
                </c:pt>
                <c:pt idx="5">
                  <c:v>0.15</c:v>
                </c:pt>
              </c:numCache>
            </c:numRef>
          </c:val>
          <c:smooth val="0"/>
          <c:extLst>
            <c:ext xmlns:c16="http://schemas.microsoft.com/office/drawing/2014/chart" uri="{C3380CC4-5D6E-409C-BE32-E72D297353CC}">
              <c16:uniqueId val="{00000000-8A0B-41A2-93A5-A9A40628B3D8}"/>
            </c:ext>
          </c:extLst>
        </c:ser>
        <c:dLbls>
          <c:showLegendKey val="0"/>
          <c:showVal val="0"/>
          <c:showCatName val="0"/>
          <c:showSerName val="0"/>
          <c:showPercent val="0"/>
          <c:showBubbleSize val="0"/>
        </c:dLbls>
        <c:smooth val="0"/>
        <c:axId val="2122681832"/>
        <c:axId val="2122570200"/>
      </c:lineChart>
      <c:catAx>
        <c:axId val="2122681832"/>
        <c:scaling>
          <c:orientation val="minMax"/>
        </c:scaling>
        <c:delete val="0"/>
        <c:axPos val="b"/>
        <c:numFmt formatCode="General" sourceLinked="1"/>
        <c:majorTickMark val="out"/>
        <c:minorTickMark val="none"/>
        <c:tickLblPos val="nextTo"/>
        <c:crossAx val="2122570200"/>
        <c:crosses val="autoZero"/>
        <c:auto val="1"/>
        <c:lblAlgn val="ctr"/>
        <c:lblOffset val="100"/>
        <c:noMultiLvlLbl val="0"/>
      </c:catAx>
      <c:valAx>
        <c:axId val="2122570200"/>
        <c:scaling>
          <c:orientation val="minMax"/>
        </c:scaling>
        <c:delete val="0"/>
        <c:axPos val="l"/>
        <c:majorGridlines/>
        <c:numFmt formatCode="0%" sourceLinked="1"/>
        <c:majorTickMark val="out"/>
        <c:minorTickMark val="none"/>
        <c:tickLblPos val="nextTo"/>
        <c:crossAx val="2122681832"/>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marker>
            <c:symbol val="none"/>
          </c:marker>
          <c:val>
            <c:numRef>
              <c:f>'Paso1-Parámetros '!#REF!</c:f>
              <c:numCache>
                <c:formatCode>General</c:formatCode>
                <c:ptCount val="1"/>
                <c:pt idx="0">
                  <c:v>1</c:v>
                </c:pt>
              </c:numCache>
            </c:numRef>
          </c:val>
          <c:smooth val="0"/>
          <c:extLst>
            <c:ext xmlns:c15="http://schemas.microsoft.com/office/drawing/2012/chart" uri="{02D57815-91ED-43cb-92C2-25804820EDAC}">
              <c15:filteredCategoryTitle>
                <c15:cat>
                  <c:multiLvlStrRef>
                    <c:extLst>
                      <c:ext uri="{02D57815-91ED-43cb-92C2-25804820EDAC}">
                        <c15:formulaRef>
                          <c15:sqref>'Paso1-Parámetros '!#REF!</c15:sqref>
                        </c15:formulaRef>
                      </c:ext>
                    </c:extLst>
                  </c:multiLvlStrRef>
                </c15:cat>
              </c15:filteredCategoryTitle>
            </c:ext>
            <c:ext xmlns:c16="http://schemas.microsoft.com/office/drawing/2014/chart" uri="{C3380CC4-5D6E-409C-BE32-E72D297353CC}">
              <c16:uniqueId val="{00000000-B99C-41DC-A03F-A46E400B429A}"/>
            </c:ext>
          </c:extLst>
        </c:ser>
        <c:dLbls>
          <c:showLegendKey val="0"/>
          <c:showVal val="0"/>
          <c:showCatName val="0"/>
          <c:showSerName val="0"/>
          <c:showPercent val="0"/>
          <c:showBubbleSize val="0"/>
        </c:dLbls>
        <c:smooth val="0"/>
        <c:axId val="2115423832"/>
        <c:axId val="2122507080"/>
      </c:lineChart>
      <c:catAx>
        <c:axId val="2115423832"/>
        <c:scaling>
          <c:orientation val="minMax"/>
        </c:scaling>
        <c:delete val="0"/>
        <c:axPos val="b"/>
        <c:numFmt formatCode="General" sourceLinked="1"/>
        <c:majorTickMark val="out"/>
        <c:minorTickMark val="none"/>
        <c:tickLblPos val="nextTo"/>
        <c:crossAx val="2122507080"/>
        <c:crosses val="autoZero"/>
        <c:auto val="1"/>
        <c:lblAlgn val="ctr"/>
        <c:lblOffset val="100"/>
        <c:noMultiLvlLbl val="0"/>
      </c:catAx>
      <c:valAx>
        <c:axId val="2122507080"/>
        <c:scaling>
          <c:orientation val="minMax"/>
        </c:scaling>
        <c:delete val="0"/>
        <c:axPos val="l"/>
        <c:majorGridlines/>
        <c:numFmt formatCode="General" sourceLinked="1"/>
        <c:majorTickMark val="out"/>
        <c:minorTickMark val="none"/>
        <c:tickLblPos val="nextTo"/>
        <c:crossAx val="2115423832"/>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0</xdr:colOff>
      <xdr:row>89</xdr:row>
      <xdr:rowOff>0</xdr:rowOff>
    </xdr:from>
    <xdr:to>
      <xdr:col>8</xdr:col>
      <xdr:colOff>1041400</xdr:colOff>
      <xdr:row>99</xdr:row>
      <xdr:rowOff>76200</xdr:rowOff>
    </xdr:to>
    <xdr:graphicFrame macro="">
      <xdr:nvGraphicFramePr>
        <xdr:cNvPr id="1150" name="Gráfico 1">
          <a:extLst>
            <a:ext uri="{FF2B5EF4-FFF2-40B4-BE49-F238E27FC236}">
              <a16:creationId xmlns:a16="http://schemas.microsoft.com/office/drawing/2014/main" id="{00000000-0008-0000-0000-00007E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457200</xdr:colOff>
      <xdr:row>89</xdr:row>
      <xdr:rowOff>12700</xdr:rowOff>
    </xdr:from>
    <xdr:to>
      <xdr:col>10</xdr:col>
      <xdr:colOff>3175000</xdr:colOff>
      <xdr:row>99</xdr:row>
      <xdr:rowOff>114300</xdr:rowOff>
    </xdr:to>
    <xdr:graphicFrame macro="">
      <xdr:nvGraphicFramePr>
        <xdr:cNvPr id="1151" name="Gráfico 2">
          <a:extLst>
            <a:ext uri="{FF2B5EF4-FFF2-40B4-BE49-F238E27FC236}">
              <a16:creationId xmlns:a16="http://schemas.microsoft.com/office/drawing/2014/main" id="{00000000-0008-0000-0000-00007F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78</xdr:row>
      <xdr:rowOff>76200</xdr:rowOff>
    </xdr:from>
    <xdr:to>
      <xdr:col>4</xdr:col>
      <xdr:colOff>424180</xdr:colOff>
      <xdr:row>99</xdr:row>
      <xdr:rowOff>25400</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0" y="11536680"/>
          <a:ext cx="5491480" cy="3149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xdr:colOff>
      <xdr:row>2</xdr:row>
      <xdr:rowOff>152400</xdr:rowOff>
    </xdr:from>
    <xdr:to>
      <xdr:col>11</xdr:col>
      <xdr:colOff>198120</xdr:colOff>
      <xdr:row>25</xdr:row>
      <xdr:rowOff>120015</xdr:rowOff>
    </xdr:to>
    <xdr:pic>
      <xdr:nvPicPr>
        <xdr:cNvPr id="6" name="Imagen 5">
          <a:extLst>
            <a:ext uri="{FF2B5EF4-FFF2-40B4-BE49-F238E27FC236}">
              <a16:creationId xmlns:a16="http://schemas.microsoft.com/office/drawing/2014/main" id="{5735E36A-6AD9-44F9-9C45-BF3AAECEE9A2}"/>
            </a:ext>
          </a:extLst>
        </xdr:cNvPr>
        <xdr:cNvPicPr>
          <a:picLocks noChangeAspect="1"/>
        </xdr:cNvPicPr>
      </xdr:nvPicPr>
      <xdr:blipFill>
        <a:blip xmlns:r="http://schemas.openxmlformats.org/officeDocument/2006/relationships" r:embed="rId1"/>
        <a:stretch>
          <a:fillRect/>
        </a:stretch>
      </xdr:blipFill>
      <xdr:spPr>
        <a:xfrm>
          <a:off x="769620" y="967740"/>
          <a:ext cx="7810500" cy="36480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9"/>
  <sheetViews>
    <sheetView zoomScale="150" zoomScaleNormal="150" zoomScalePageLayoutView="150" workbookViewId="0">
      <selection activeCell="I23" sqref="I23"/>
    </sheetView>
  </sheetViews>
  <sheetFormatPr baseColWidth="10" defaultColWidth="12.42578125" defaultRowHeight="12" customHeight="1" outlineLevelRow="1" x14ac:dyDescent="0.2"/>
  <cols>
    <col min="1" max="1" width="35" style="7" customWidth="1"/>
    <col min="2" max="2" width="7.7109375" style="8" customWidth="1"/>
    <col min="3" max="3" width="6.140625" style="8" customWidth="1"/>
    <col min="4" max="4" width="10.42578125" style="8" customWidth="1"/>
    <col min="5" max="5" width="8" style="8" customWidth="1"/>
    <col min="6" max="6" width="10.42578125" style="7" customWidth="1"/>
    <col min="7" max="7" width="9.85546875" style="7" customWidth="1"/>
    <col min="8" max="8" width="16.85546875" style="7" customWidth="1"/>
    <col min="9" max="9" width="12.42578125" style="7" customWidth="1"/>
    <col min="10" max="11" width="11" style="7" customWidth="1"/>
    <col min="12" max="12" width="7.85546875" style="7" customWidth="1"/>
    <col min="13" max="13" width="9.28515625" style="7" customWidth="1"/>
    <col min="14" max="14" width="9.42578125" style="7" customWidth="1"/>
    <col min="15" max="15" width="12.42578125" style="7"/>
    <col min="16" max="16" width="7.7109375" style="7" customWidth="1"/>
    <col min="17" max="17" width="7.28515625" style="7" customWidth="1"/>
    <col min="18" max="18" width="12.42578125" style="7"/>
    <col min="19" max="19" width="19" style="7" customWidth="1"/>
    <col min="20" max="16384" width="12.42578125" style="7"/>
  </cols>
  <sheetData>
    <row r="1" spans="1:12" ht="12" customHeight="1" thickBot="1" x14ac:dyDescent="0.25"/>
    <row r="2" spans="1:12" ht="12" customHeight="1" x14ac:dyDescent="0.2">
      <c r="A2" s="9" t="s">
        <v>93</v>
      </c>
      <c r="B2" s="10"/>
      <c r="C2" s="10"/>
      <c r="D2" s="11"/>
    </row>
    <row r="3" spans="1:12" ht="24.95" customHeight="1" thickBot="1" x14ac:dyDescent="0.25">
      <c r="A3" s="12" t="s">
        <v>85</v>
      </c>
      <c r="B3" s="13"/>
      <c r="C3" s="13"/>
      <c r="D3" s="14"/>
    </row>
    <row r="4" spans="1:12" ht="12" customHeight="1" thickBot="1" x14ac:dyDescent="0.25"/>
    <row r="5" spans="1:12" ht="12" customHeight="1" x14ac:dyDescent="0.2">
      <c r="A5" s="15" t="s">
        <v>70</v>
      </c>
      <c r="B5" s="16"/>
      <c r="C5" s="16"/>
      <c r="D5" s="17"/>
    </row>
    <row r="6" spans="1:12" ht="26.1" customHeight="1" x14ac:dyDescent="0.2">
      <c r="A6" s="18"/>
      <c r="B6" s="19" t="s">
        <v>75</v>
      </c>
      <c r="C6" s="19"/>
      <c r="D6" s="20" t="s">
        <v>92</v>
      </c>
    </row>
    <row r="7" spans="1:12" ht="12" customHeight="1" x14ac:dyDescent="0.2">
      <c r="A7" s="21" t="s">
        <v>71</v>
      </c>
      <c r="B7" s="22">
        <v>0.05</v>
      </c>
      <c r="C7" s="23"/>
      <c r="D7" s="24" t="s">
        <v>86</v>
      </c>
    </row>
    <row r="8" spans="1:12" ht="12" customHeight="1" x14ac:dyDescent="0.2">
      <c r="A8" s="21" t="s">
        <v>72</v>
      </c>
      <c r="B8" s="22">
        <v>0.25</v>
      </c>
      <c r="C8" s="23"/>
      <c r="D8" s="25" t="s">
        <v>87</v>
      </c>
    </row>
    <row r="9" spans="1:12" ht="12" customHeight="1" x14ac:dyDescent="0.2">
      <c r="A9" s="21" t="s">
        <v>73</v>
      </c>
      <c r="B9" s="22">
        <v>0.15</v>
      </c>
      <c r="C9" s="23"/>
      <c r="D9" s="25" t="s">
        <v>88</v>
      </c>
    </row>
    <row r="10" spans="1:12" ht="12" customHeight="1" x14ac:dyDescent="0.2">
      <c r="A10" s="21" t="s">
        <v>89</v>
      </c>
      <c r="B10" s="22">
        <v>0.1</v>
      </c>
      <c r="C10" s="23"/>
      <c r="D10" s="25" t="s">
        <v>88</v>
      </c>
    </row>
    <row r="11" spans="1:12" ht="12" customHeight="1" x14ac:dyDescent="0.2">
      <c r="A11" s="26" t="s">
        <v>74</v>
      </c>
      <c r="B11" s="22">
        <v>0.3</v>
      </c>
      <c r="C11" s="23"/>
      <c r="D11" s="24" t="s">
        <v>90</v>
      </c>
    </row>
    <row r="12" spans="1:12" ht="12" customHeight="1" x14ac:dyDescent="0.2">
      <c r="A12" s="26" t="s">
        <v>60</v>
      </c>
      <c r="B12" s="22">
        <v>0.15</v>
      </c>
      <c r="C12" s="23"/>
      <c r="D12" s="64" t="s">
        <v>91</v>
      </c>
    </row>
    <row r="13" spans="1:12" ht="12" customHeight="1" thickBot="1" x14ac:dyDescent="0.25">
      <c r="A13" s="27"/>
      <c r="B13" s="28">
        <f>SUM(B7:B12)</f>
        <v>0.99999999999999989</v>
      </c>
      <c r="C13" s="29"/>
      <c r="D13" s="30"/>
    </row>
    <row r="14" spans="1:12" ht="12" customHeight="1" x14ac:dyDescent="0.2">
      <c r="E14" s="31"/>
      <c r="F14" s="32"/>
      <c r="G14" s="32"/>
      <c r="H14" s="32"/>
      <c r="I14" s="32"/>
      <c r="J14" s="32"/>
      <c r="K14" s="32"/>
      <c r="L14" s="32"/>
    </row>
    <row r="15" spans="1:12" ht="12" customHeight="1" x14ac:dyDescent="0.2">
      <c r="A15" s="33" t="s">
        <v>94</v>
      </c>
      <c r="B15" s="34"/>
      <c r="C15" s="34"/>
      <c r="D15" s="34"/>
      <c r="E15" s="34"/>
      <c r="F15" s="34"/>
      <c r="G15" s="34"/>
      <c r="H15" s="34"/>
      <c r="I15" s="32"/>
      <c r="J15" s="32"/>
      <c r="K15" s="32"/>
      <c r="L15" s="32"/>
    </row>
    <row r="16" spans="1:12" ht="71.25" customHeight="1" x14ac:dyDescent="0.2">
      <c r="A16" s="35" t="s">
        <v>164</v>
      </c>
      <c r="B16" s="36"/>
      <c r="C16" s="36"/>
      <c r="D16" s="36"/>
      <c r="E16" s="36"/>
      <c r="F16" s="36"/>
      <c r="G16" s="36"/>
      <c r="H16" s="36"/>
      <c r="I16" s="32"/>
      <c r="J16" s="32"/>
      <c r="K16" s="32"/>
      <c r="L16" s="32"/>
    </row>
    <row r="17" spans="1:12" ht="12" customHeight="1" thickBot="1" x14ac:dyDescent="0.25">
      <c r="E17" s="31"/>
      <c r="F17" s="32"/>
      <c r="G17" s="32"/>
      <c r="H17" s="32"/>
      <c r="I17" s="32"/>
      <c r="J17" s="32"/>
      <c r="K17" s="32"/>
      <c r="L17" s="32"/>
    </row>
    <row r="18" spans="1:12" ht="12" customHeight="1" x14ac:dyDescent="0.2">
      <c r="A18" s="37" t="s">
        <v>76</v>
      </c>
      <c r="B18" s="38" t="s">
        <v>150</v>
      </c>
      <c r="C18" s="39"/>
      <c r="D18" s="39"/>
      <c r="E18" s="39"/>
      <c r="F18" s="39"/>
      <c r="G18" s="39"/>
      <c r="H18" s="40"/>
      <c r="I18" s="32"/>
      <c r="J18" s="32"/>
      <c r="K18" s="32"/>
      <c r="L18" s="32"/>
    </row>
    <row r="19" spans="1:12" ht="12" customHeight="1" x14ac:dyDescent="0.2">
      <c r="A19" s="41" t="s">
        <v>78</v>
      </c>
      <c r="B19" s="42"/>
      <c r="C19" s="42"/>
      <c r="D19" s="42"/>
      <c r="E19" s="43"/>
      <c r="F19" s="44">
        <f>B11</f>
        <v>0.3</v>
      </c>
      <c r="G19" s="45"/>
      <c r="H19" s="46"/>
      <c r="I19" s="32"/>
      <c r="J19" s="32"/>
      <c r="K19" s="32"/>
      <c r="L19" s="32"/>
    </row>
    <row r="20" spans="1:12" ht="33.75" customHeight="1" x14ac:dyDescent="0.2">
      <c r="A20" s="47" t="s">
        <v>77</v>
      </c>
      <c r="B20" s="48" t="s">
        <v>160</v>
      </c>
      <c r="C20" s="48" t="s">
        <v>161</v>
      </c>
      <c r="D20" s="48" t="s">
        <v>162</v>
      </c>
      <c r="E20" s="48" t="s">
        <v>163</v>
      </c>
      <c r="F20" s="49" t="s">
        <v>61</v>
      </c>
      <c r="G20" s="49" t="s">
        <v>62</v>
      </c>
      <c r="H20" s="50" t="s">
        <v>8</v>
      </c>
      <c r="I20" s="32"/>
      <c r="J20" s="32"/>
      <c r="K20" s="32"/>
      <c r="L20" s="32"/>
    </row>
    <row r="21" spans="1:12" ht="33.75" x14ac:dyDescent="0.2">
      <c r="A21" s="51" t="s">
        <v>165</v>
      </c>
      <c r="B21" s="52">
        <v>6</v>
      </c>
      <c r="C21" s="52">
        <v>8</v>
      </c>
      <c r="D21" s="52">
        <v>5</v>
      </c>
      <c r="E21" s="52">
        <v>4</v>
      </c>
      <c r="F21" s="53">
        <f>SUM(B21:E21)/4</f>
        <v>5.75</v>
      </c>
      <c r="G21" s="54">
        <f>F21*$B$13/$F$19</f>
        <v>19.166666666666664</v>
      </c>
      <c r="H21" s="55">
        <f>1</f>
        <v>1</v>
      </c>
      <c r="I21" s="56"/>
      <c r="J21" s="32"/>
      <c r="K21" s="32"/>
      <c r="L21" s="32"/>
    </row>
    <row r="22" spans="1:12" ht="22.5" x14ac:dyDescent="0.2">
      <c r="A22" s="51" t="s">
        <v>166</v>
      </c>
      <c r="B22" s="52">
        <v>5</v>
      </c>
      <c r="C22" s="52">
        <v>8</v>
      </c>
      <c r="D22" s="52">
        <v>4</v>
      </c>
      <c r="E22" s="52">
        <v>4</v>
      </c>
      <c r="F22" s="53">
        <f>SUM(B22:E22)/4</f>
        <v>5.25</v>
      </c>
      <c r="G22" s="57">
        <f>F22*$B$13/$F$19</f>
        <v>17.499999999999996</v>
      </c>
      <c r="H22" s="55">
        <f>G22/$G$21</f>
        <v>0.91304347826086951</v>
      </c>
      <c r="I22" s="56"/>
      <c r="J22" s="32"/>
      <c r="K22" s="32"/>
      <c r="L22" s="32"/>
    </row>
    <row r="23" spans="1:12" ht="33.75" x14ac:dyDescent="0.2">
      <c r="A23" s="51" t="s">
        <v>156</v>
      </c>
      <c r="B23" s="52">
        <v>5</v>
      </c>
      <c r="C23" s="52">
        <v>7</v>
      </c>
      <c r="D23" s="52">
        <v>4</v>
      </c>
      <c r="E23" s="52">
        <v>4</v>
      </c>
      <c r="F23" s="53">
        <f>SUM(B23:E23)/4</f>
        <v>5</v>
      </c>
      <c r="G23" s="57">
        <f>F23*$B$13/$F$19</f>
        <v>16.666666666666664</v>
      </c>
      <c r="H23" s="55">
        <f t="shared" ref="H23:H25" si="0">G23/$G$21</f>
        <v>0.86956521739130432</v>
      </c>
      <c r="I23" s="32"/>
      <c r="J23" s="32"/>
      <c r="K23" s="32"/>
      <c r="L23" s="32"/>
    </row>
    <row r="24" spans="1:12" ht="22.5" x14ac:dyDescent="0.2">
      <c r="A24" s="51" t="s">
        <v>167</v>
      </c>
      <c r="B24" s="52">
        <v>6</v>
      </c>
      <c r="C24" s="52">
        <v>8</v>
      </c>
      <c r="D24" s="52">
        <v>3</v>
      </c>
      <c r="E24" s="52">
        <v>5</v>
      </c>
      <c r="F24" s="53">
        <f>SUM(B24:E24)/4</f>
        <v>5.5</v>
      </c>
      <c r="G24" s="58">
        <f>F24*$B$13/$F$19</f>
        <v>18.333333333333332</v>
      </c>
      <c r="H24" s="55">
        <f t="shared" si="0"/>
        <v>0.95652173913043481</v>
      </c>
      <c r="I24" s="32"/>
      <c r="J24" s="32"/>
      <c r="K24" s="32"/>
      <c r="L24" s="32"/>
    </row>
    <row r="25" spans="1:12" ht="22.5" x14ac:dyDescent="0.2">
      <c r="A25" s="51" t="s">
        <v>168</v>
      </c>
      <c r="B25" s="52">
        <v>5</v>
      </c>
      <c r="C25" s="52">
        <v>8</v>
      </c>
      <c r="D25" s="52">
        <v>4</v>
      </c>
      <c r="E25" s="52">
        <v>5</v>
      </c>
      <c r="F25" s="53">
        <f>SUM(B25:E25)/4</f>
        <v>5.5</v>
      </c>
      <c r="G25" s="58">
        <f>F25*$B$13/$F$19</f>
        <v>18.333333333333332</v>
      </c>
      <c r="H25" s="55">
        <f t="shared" si="0"/>
        <v>0.95652173913043481</v>
      </c>
      <c r="I25" s="32"/>
      <c r="J25" s="32"/>
      <c r="K25" s="32"/>
      <c r="L25" s="32"/>
    </row>
    <row r="26" spans="1:12" ht="12" customHeight="1" x14ac:dyDescent="0.2">
      <c r="E26" s="31"/>
      <c r="F26" s="32"/>
      <c r="G26" s="32"/>
      <c r="H26" s="32"/>
      <c r="I26" s="32"/>
      <c r="J26" s="32"/>
      <c r="K26" s="32"/>
      <c r="L26" s="32"/>
    </row>
    <row r="27" spans="1:12" ht="12" customHeight="1" x14ac:dyDescent="0.2">
      <c r="A27" s="7" t="s">
        <v>169</v>
      </c>
      <c r="E27" s="31"/>
      <c r="F27" s="32"/>
      <c r="G27" s="32"/>
      <c r="H27" s="32"/>
      <c r="I27" s="32"/>
      <c r="J27" s="32"/>
      <c r="K27" s="32"/>
      <c r="L27" s="32"/>
    </row>
    <row r="28" spans="1:12" ht="11.25" outlineLevel="1" x14ac:dyDescent="0.2"/>
    <row r="29" spans="1:12" s="59" customFormat="1" ht="11.25" outlineLevel="1" x14ac:dyDescent="0.2"/>
    <row r="30" spans="1:12" ht="11.25" outlineLevel="1" x14ac:dyDescent="0.2">
      <c r="B30" s="7"/>
    </row>
    <row r="31" spans="1:12" ht="11.25" outlineLevel="1" x14ac:dyDescent="0.2"/>
    <row r="32" spans="1:12" ht="11.25" outlineLevel="1" x14ac:dyDescent="0.2"/>
    <row r="33" spans="6:15" ht="12.75" customHeight="1" outlineLevel="1" x14ac:dyDescent="0.2"/>
    <row r="34" spans="6:15" ht="11.25" outlineLevel="1" x14ac:dyDescent="0.2"/>
    <row r="35" spans="6:15" ht="11.25" outlineLevel="1" x14ac:dyDescent="0.2"/>
    <row r="36" spans="6:15" ht="11.25" outlineLevel="1" x14ac:dyDescent="0.2"/>
    <row r="37" spans="6:15" ht="11.25" outlineLevel="1" x14ac:dyDescent="0.2"/>
    <row r="38" spans="6:15" ht="11.25" outlineLevel="1" x14ac:dyDescent="0.2"/>
    <row r="39" spans="6:15" ht="11.25" outlineLevel="1" x14ac:dyDescent="0.2">
      <c r="O39" s="60"/>
    </row>
    <row r="40" spans="6:15" ht="11.25" outlineLevel="1" x14ac:dyDescent="0.2">
      <c r="O40" s="60"/>
    </row>
    <row r="41" spans="6:15" ht="11.25" outlineLevel="1" x14ac:dyDescent="0.2"/>
    <row r="42" spans="6:15" ht="11.25" outlineLevel="1" x14ac:dyDescent="0.2"/>
    <row r="43" spans="6:15" ht="11.25" outlineLevel="1" x14ac:dyDescent="0.2"/>
    <row r="44" spans="6:15" ht="11.25" outlineLevel="1" x14ac:dyDescent="0.2"/>
    <row r="45" spans="6:15" ht="11.25" outlineLevel="1" x14ac:dyDescent="0.2"/>
    <row r="46" spans="6:15" ht="11.25" outlineLevel="1" x14ac:dyDescent="0.2"/>
    <row r="47" spans="6:15" ht="11.25" outlineLevel="1" x14ac:dyDescent="0.2"/>
    <row r="48" spans="6:15" ht="11.25" outlineLevel="1" x14ac:dyDescent="0.2"/>
    <row r="49" ht="11.25" outlineLevel="1" x14ac:dyDescent="0.2"/>
    <row r="50" ht="11.25" outlineLevel="1" x14ac:dyDescent="0.2"/>
    <row r="51" ht="11.25" outlineLevel="1" x14ac:dyDescent="0.2"/>
    <row r="52" ht="11.25" outlineLevel="1" x14ac:dyDescent="0.2"/>
    <row r="53" ht="11.25" outlineLevel="1" x14ac:dyDescent="0.2"/>
    <row r="54" ht="11.25" outlineLevel="1" x14ac:dyDescent="0.2"/>
    <row r="55" ht="11.25" outlineLevel="1" x14ac:dyDescent="0.2"/>
    <row r="56" ht="11.25" outlineLevel="1" x14ac:dyDescent="0.2"/>
    <row r="57" ht="11.25" outlineLevel="1" x14ac:dyDescent="0.2"/>
    <row r="58" ht="11.25" outlineLevel="1" x14ac:dyDescent="0.2"/>
    <row r="59" ht="11.25" outlineLevel="1" x14ac:dyDescent="0.2"/>
    <row r="60" ht="11.25" outlineLevel="1" x14ac:dyDescent="0.2"/>
    <row r="61" ht="11.25" outlineLevel="1" x14ac:dyDescent="0.2"/>
    <row r="62" ht="11.25" outlineLevel="1" x14ac:dyDescent="0.2"/>
    <row r="63" ht="11.25" outlineLevel="1" x14ac:dyDescent="0.2"/>
    <row r="64" ht="11.25" outlineLevel="1" x14ac:dyDescent="0.2"/>
    <row r="65" ht="11.25" outlineLevel="1" x14ac:dyDescent="0.2"/>
    <row r="66" ht="11.25" outlineLevel="1" x14ac:dyDescent="0.2"/>
    <row r="67" ht="11.25" outlineLevel="1" x14ac:dyDescent="0.2"/>
    <row r="68" ht="11.25" outlineLevel="1" x14ac:dyDescent="0.2"/>
    <row r="69" ht="11.25" outlineLevel="1" x14ac:dyDescent="0.2"/>
    <row r="70" ht="11.25" outlineLevel="1" x14ac:dyDescent="0.2"/>
    <row r="71" ht="11.25" outlineLevel="1" x14ac:dyDescent="0.2"/>
    <row r="72" ht="11.25" outlineLevel="1" x14ac:dyDescent="0.2"/>
    <row r="73" ht="11.25" outlineLevel="1" x14ac:dyDescent="0.2"/>
    <row r="74" ht="11.25" outlineLevel="1" x14ac:dyDescent="0.2"/>
    <row r="75" ht="11.25" outlineLevel="1" x14ac:dyDescent="0.2"/>
    <row r="76" ht="11.25" outlineLevel="1" x14ac:dyDescent="0.2"/>
    <row r="77" ht="11.25" outlineLevel="1" x14ac:dyDescent="0.2"/>
    <row r="78" ht="11.25" outlineLevel="1" x14ac:dyDescent="0.2"/>
    <row r="79" ht="11.25" outlineLevel="1" x14ac:dyDescent="0.2"/>
    <row r="80" ht="11.25" outlineLevel="1" x14ac:dyDescent="0.2"/>
    <row r="81" ht="11.25" outlineLevel="1" x14ac:dyDescent="0.2"/>
    <row r="82" ht="11.25" outlineLevel="1" x14ac:dyDescent="0.2"/>
    <row r="83" ht="11.25" outlineLevel="1" x14ac:dyDescent="0.2"/>
    <row r="84" ht="11.25" outlineLevel="1" x14ac:dyDescent="0.2"/>
    <row r="85" ht="11.25" outlineLevel="1" x14ac:dyDescent="0.2"/>
    <row r="86" ht="11.25" outlineLevel="1" x14ac:dyDescent="0.2"/>
    <row r="87" ht="11.25" outlineLevel="1" x14ac:dyDescent="0.2"/>
    <row r="88" ht="11.25" outlineLevel="1" x14ac:dyDescent="0.2"/>
    <row r="89" ht="11.25" outlineLevel="1" x14ac:dyDescent="0.2"/>
    <row r="90" ht="11.25" outlineLevel="1" x14ac:dyDescent="0.2"/>
    <row r="91" ht="11.25" outlineLevel="1" x14ac:dyDescent="0.2"/>
    <row r="92" ht="11.25" outlineLevel="1" x14ac:dyDescent="0.2"/>
    <row r="93" ht="11.25" outlineLevel="1" x14ac:dyDescent="0.2"/>
    <row r="94" ht="11.25" outlineLevel="1" x14ac:dyDescent="0.2"/>
    <row r="95" ht="11.25" outlineLevel="1" x14ac:dyDescent="0.2"/>
    <row r="96" ht="11.25" outlineLevel="1" x14ac:dyDescent="0.2"/>
    <row r="97" spans="5:5" ht="11.25" outlineLevel="1" x14ac:dyDescent="0.2"/>
    <row r="98" spans="5:5" ht="11.25" outlineLevel="1" x14ac:dyDescent="0.2"/>
    <row r="99" spans="5:5" ht="11.25" outlineLevel="1" x14ac:dyDescent="0.2"/>
    <row r="100" spans="5:5" ht="11.25" outlineLevel="1" x14ac:dyDescent="0.2"/>
    <row r="101" spans="5:5" ht="11.25" outlineLevel="1" x14ac:dyDescent="0.2"/>
    <row r="102" spans="5:5" ht="11.25" outlineLevel="1" x14ac:dyDescent="0.2"/>
    <row r="103" spans="5:5" ht="11.25" outlineLevel="1" x14ac:dyDescent="0.2"/>
    <row r="104" spans="5:5" ht="11.25" outlineLevel="1" x14ac:dyDescent="0.2"/>
    <row r="105" spans="5:5" ht="11.25" outlineLevel="1" x14ac:dyDescent="0.2"/>
    <row r="106" spans="5:5" ht="11.25" outlineLevel="1" x14ac:dyDescent="0.2"/>
    <row r="107" spans="5:5" ht="11.25" outlineLevel="1" x14ac:dyDescent="0.2"/>
    <row r="108" spans="5:5" ht="11.25" outlineLevel="1" x14ac:dyDescent="0.2"/>
    <row r="109" spans="5:5" ht="11.25" outlineLevel="1" x14ac:dyDescent="0.2"/>
    <row r="110" spans="5:5" ht="11.25" outlineLevel="1" x14ac:dyDescent="0.2"/>
    <row r="111" spans="5:5" ht="11.25" outlineLevel="1" x14ac:dyDescent="0.2"/>
    <row r="112" spans="5:5" ht="11.25" outlineLevel="1" x14ac:dyDescent="0.2">
      <c r="E112" s="61"/>
    </row>
    <row r="113" spans="8:8" ht="11.25" outlineLevel="1" x14ac:dyDescent="0.2"/>
    <row r="114" spans="8:8" ht="11.25" outlineLevel="1" x14ac:dyDescent="0.2"/>
    <row r="115" spans="8:8" ht="11.25" outlineLevel="1" x14ac:dyDescent="0.2"/>
    <row r="116" spans="8:8" ht="11.25" outlineLevel="1" x14ac:dyDescent="0.2"/>
    <row r="117" spans="8:8" ht="11.25" outlineLevel="1" x14ac:dyDescent="0.2"/>
    <row r="118" spans="8:8" ht="11.25" outlineLevel="1" x14ac:dyDescent="0.2"/>
    <row r="119" spans="8:8" ht="11.25" outlineLevel="1" x14ac:dyDescent="0.2"/>
    <row r="120" spans="8:8" ht="11.25" outlineLevel="1" x14ac:dyDescent="0.2"/>
    <row r="121" spans="8:8" ht="11.25" outlineLevel="1" x14ac:dyDescent="0.2"/>
    <row r="122" spans="8:8" ht="11.25" outlineLevel="1" x14ac:dyDescent="0.2"/>
    <row r="123" spans="8:8" ht="11.25" outlineLevel="1" x14ac:dyDescent="0.2"/>
    <row r="124" spans="8:8" ht="11.25" outlineLevel="1" x14ac:dyDescent="0.2"/>
    <row r="125" spans="8:8" ht="11.25" outlineLevel="1" x14ac:dyDescent="0.2">
      <c r="H125" s="62"/>
    </row>
    <row r="126" spans="8:8" ht="11.25" outlineLevel="1" x14ac:dyDescent="0.2"/>
    <row r="127" spans="8:8" ht="11.25" outlineLevel="1" x14ac:dyDescent="0.2"/>
    <row r="128" spans="8:8" ht="11.25" outlineLevel="1" x14ac:dyDescent="0.2"/>
    <row r="129" spans="4:4" ht="12" customHeight="1" x14ac:dyDescent="0.2">
      <c r="D129" s="63"/>
    </row>
  </sheetData>
  <mergeCells count="7">
    <mergeCell ref="B18:H18"/>
    <mergeCell ref="A19:E19"/>
    <mergeCell ref="A2:D2"/>
    <mergeCell ref="A3:D3"/>
    <mergeCell ref="A5:D5"/>
    <mergeCell ref="A16:H16"/>
    <mergeCell ref="A15:H15"/>
  </mergeCells>
  <pageMargins left="0.78749999999999998" right="0.78749999999999998" top="1.0527777777777778" bottom="1.0527777777777778" header="0.78749999999999998" footer="0.78749999999999998"/>
  <pageSetup firstPageNumber="0" orientation="portrait" horizontalDpi="300" verticalDpi="300" r:id="rId1"/>
  <headerFooter>
    <oddHeader>&amp;C&amp;"Times New Roman,Normal"&amp;12&amp;A</oddHeader>
    <oddFooter>&amp;C&amp;"Times New Roman,Normal"&amp;12Página &amp;P</oddFooter>
  </headerFooter>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8"/>
  <sheetViews>
    <sheetView zoomScale="93" zoomScaleNormal="93" zoomScalePageLayoutView="93" workbookViewId="0">
      <pane ySplit="5" topLeftCell="A6" activePane="bottomLeft" state="frozen"/>
      <selection pane="bottomLeft" activeCell="F16" sqref="F16"/>
    </sheetView>
  </sheetViews>
  <sheetFormatPr baseColWidth="10" defaultColWidth="12.42578125" defaultRowHeight="12" customHeight="1" outlineLevelRow="1" x14ac:dyDescent="0.2"/>
  <cols>
    <col min="1" max="1" width="7.85546875" style="65" customWidth="1"/>
    <col min="2" max="2" width="9.28515625" style="66" customWidth="1"/>
    <col min="3" max="3" width="44.28515625" style="67" customWidth="1"/>
    <col min="4" max="4" width="14.140625" style="66" customWidth="1"/>
    <col min="5" max="5" width="19.85546875" style="66" customWidth="1"/>
    <col min="6" max="6" width="25.42578125" style="66" customWidth="1"/>
    <col min="7" max="7" width="20.140625" style="66" customWidth="1"/>
    <col min="8" max="8" width="14.7109375" style="66" customWidth="1"/>
    <col min="9" max="9" width="13.42578125" style="66" customWidth="1"/>
    <col min="10" max="10" width="15.85546875" style="66" customWidth="1"/>
    <col min="11" max="16384" width="12.42578125" style="66"/>
  </cols>
  <sheetData>
    <row r="1" spans="1:9" ht="12" customHeight="1" thickBot="1" x14ac:dyDescent="0.25"/>
    <row r="2" spans="1:9" ht="12" customHeight="1" x14ac:dyDescent="0.2">
      <c r="A2" s="68" t="s">
        <v>104</v>
      </c>
      <c r="B2" s="69"/>
      <c r="C2" s="69"/>
      <c r="D2" s="70"/>
    </row>
    <row r="3" spans="1:9" ht="48" customHeight="1" thickBot="1" x14ac:dyDescent="0.25">
      <c r="A3" s="71" t="s">
        <v>105</v>
      </c>
      <c r="B3" s="72"/>
      <c r="C3" s="72"/>
      <c r="D3" s="73"/>
    </row>
    <row r="4" spans="1:9" ht="11.25" outlineLevel="1" x14ac:dyDescent="0.2"/>
    <row r="5" spans="1:9" outlineLevel="1" thickBot="1" x14ac:dyDescent="0.25">
      <c r="A5" s="74"/>
      <c r="B5" s="74" t="s">
        <v>64</v>
      </c>
      <c r="C5" s="75"/>
      <c r="D5" s="76">
        <f>'Paso1-Parámetros '!H21</f>
        <v>1</v>
      </c>
      <c r="E5" s="76">
        <f>'Paso1-Parámetros '!H22</f>
        <v>0.91304347826086951</v>
      </c>
      <c r="F5" s="76">
        <f>'Paso1-Parámetros '!H23</f>
        <v>0.86956521739130432</v>
      </c>
      <c r="G5" s="76">
        <f>'Paso1-Parámetros '!H24</f>
        <v>0.95652173913043481</v>
      </c>
      <c r="H5" s="76">
        <f>'Paso1-Parámetros '!H25</f>
        <v>0.95652173913043481</v>
      </c>
      <c r="I5" s="74"/>
    </row>
    <row r="6" spans="1:9" s="80" customFormat="1" ht="106.5" customHeight="1" outlineLevel="1" thickBot="1" x14ac:dyDescent="0.25">
      <c r="A6" s="77" t="s">
        <v>65</v>
      </c>
      <c r="B6" s="77" t="s">
        <v>66</v>
      </c>
      <c r="C6" s="78" t="s">
        <v>20</v>
      </c>
      <c r="D6" s="78" t="str">
        <f>'Paso1-Parámetros '!A21</f>
        <v>Pantallas de Entrada y Salida (Ejemplo:Formularios Incluye Validaciones, resultado de búsqueda, informe)</v>
      </c>
      <c r="E6" s="78" t="str">
        <f>'Paso1-Parámetros '!A22</f>
        <v>Reportes (confección de reportes en línea, pdf, excel, etc)</v>
      </c>
      <c r="F6" s="78" t="str">
        <f>'Paso1-Parámetros '!A23</f>
        <v>Gestión de Archivos (preparar archivo paraimpresión,subir o bajar imágenes jpg, bajar o subir excel, etc)</v>
      </c>
      <c r="G6" s="78" t="str">
        <f>'Paso1-Parámetros '!A24</f>
        <v>Transacción de Datos (Acceso a la Base de datos: Ingreso y Consulta)</v>
      </c>
      <c r="H6" s="78" t="str">
        <f>'Paso1-Parámetros '!A25</f>
        <v>Proceso de datos y Cálculo (algoritmo de computo de cualquier tipo, reglas de negocio)</v>
      </c>
      <c r="I6" s="79" t="s">
        <v>67</v>
      </c>
    </row>
    <row r="7" spans="1:9" outlineLevel="1" thickBot="1" x14ac:dyDescent="0.25">
      <c r="A7" s="81">
        <v>1</v>
      </c>
      <c r="B7" s="256">
        <v>1</v>
      </c>
      <c r="C7" s="83" t="s">
        <v>176</v>
      </c>
      <c r="D7" s="84">
        <v>2</v>
      </c>
      <c r="E7" s="84">
        <v>0</v>
      </c>
      <c r="F7" s="84">
        <v>1</v>
      </c>
      <c r="G7" s="85">
        <v>2</v>
      </c>
      <c r="H7" s="84">
        <v>0</v>
      </c>
      <c r="I7" s="86">
        <f>$D$5*D7+$E$5*E7+$F$5*F7+$G$5*G7+$H$5*H7</f>
        <v>4.7826086956521738</v>
      </c>
    </row>
    <row r="8" spans="1:9" outlineLevel="1" thickBot="1" x14ac:dyDescent="0.25">
      <c r="A8" s="81">
        <v>2</v>
      </c>
      <c r="B8" s="256">
        <v>2</v>
      </c>
      <c r="C8" s="83" t="s">
        <v>177</v>
      </c>
      <c r="D8" s="87">
        <v>2</v>
      </c>
      <c r="E8" s="84">
        <v>0</v>
      </c>
      <c r="F8" s="84">
        <v>0</v>
      </c>
      <c r="G8" s="87">
        <v>3</v>
      </c>
      <c r="H8" s="87">
        <v>0</v>
      </c>
      <c r="I8" s="86">
        <f t="shared" ref="I8:I33" si="0">$D$5*D8+$E$5*E8+$F$5*F8+$G$5*G8+$H$5*H8</f>
        <v>4.8695652173913047</v>
      </c>
    </row>
    <row r="9" spans="1:9" outlineLevel="1" thickBot="1" x14ac:dyDescent="0.25">
      <c r="A9" s="81">
        <v>3</v>
      </c>
      <c r="B9" s="256">
        <v>3</v>
      </c>
      <c r="C9" s="83" t="s">
        <v>178</v>
      </c>
      <c r="D9" s="87">
        <v>2</v>
      </c>
      <c r="E9" s="84">
        <v>0</v>
      </c>
      <c r="F9" s="84">
        <v>0</v>
      </c>
      <c r="G9" s="87">
        <v>3</v>
      </c>
      <c r="H9" s="87">
        <v>0</v>
      </c>
      <c r="I9" s="86">
        <f t="shared" si="0"/>
        <v>4.8695652173913047</v>
      </c>
    </row>
    <row r="10" spans="1:9" outlineLevel="1" thickBot="1" x14ac:dyDescent="0.25">
      <c r="A10" s="81">
        <v>4</v>
      </c>
      <c r="B10" s="256">
        <v>4</v>
      </c>
      <c r="C10" s="83" t="s">
        <v>179</v>
      </c>
      <c r="D10" s="87">
        <v>2</v>
      </c>
      <c r="E10" s="84">
        <v>0</v>
      </c>
      <c r="F10" s="84">
        <v>1</v>
      </c>
      <c r="G10" s="87">
        <v>2</v>
      </c>
      <c r="H10" s="87">
        <v>2</v>
      </c>
      <c r="I10" s="86">
        <f t="shared" si="0"/>
        <v>6.695652173913043</v>
      </c>
    </row>
    <row r="11" spans="1:9" outlineLevel="1" thickBot="1" x14ac:dyDescent="0.25">
      <c r="A11" s="81">
        <v>5</v>
      </c>
      <c r="B11" s="256">
        <v>5</v>
      </c>
      <c r="C11" s="83" t="s">
        <v>180</v>
      </c>
      <c r="D11" s="87">
        <v>2</v>
      </c>
      <c r="E11" s="84">
        <v>0</v>
      </c>
      <c r="F11" s="84">
        <v>1</v>
      </c>
      <c r="G11" s="87">
        <v>3</v>
      </c>
      <c r="H11" s="87">
        <v>2</v>
      </c>
      <c r="I11" s="86">
        <f t="shared" si="0"/>
        <v>7.6521739130434785</v>
      </c>
    </row>
    <row r="12" spans="1:9" outlineLevel="1" thickBot="1" x14ac:dyDescent="0.25">
      <c r="A12" s="81">
        <v>6</v>
      </c>
      <c r="B12" s="256">
        <v>6</v>
      </c>
      <c r="C12" s="83" t="s">
        <v>181</v>
      </c>
      <c r="D12" s="87">
        <v>2</v>
      </c>
      <c r="E12" s="84">
        <v>2</v>
      </c>
      <c r="F12" s="84">
        <v>0</v>
      </c>
      <c r="G12" s="87">
        <v>2</v>
      </c>
      <c r="H12" s="87">
        <v>0</v>
      </c>
      <c r="I12" s="86">
        <f t="shared" si="0"/>
        <v>5.7391304347826093</v>
      </c>
    </row>
    <row r="13" spans="1:9" outlineLevel="1" thickBot="1" x14ac:dyDescent="0.25">
      <c r="A13" s="81">
        <v>7</v>
      </c>
      <c r="B13" s="256">
        <v>7</v>
      </c>
      <c r="C13" s="83" t="s">
        <v>182</v>
      </c>
      <c r="D13" s="87">
        <v>2</v>
      </c>
      <c r="E13" s="84">
        <v>0</v>
      </c>
      <c r="F13" s="84">
        <v>0</v>
      </c>
      <c r="G13" s="87">
        <v>2</v>
      </c>
      <c r="H13" s="87">
        <v>0</v>
      </c>
      <c r="I13" s="86">
        <f t="shared" si="0"/>
        <v>3.9130434782608696</v>
      </c>
    </row>
    <row r="14" spans="1:9" outlineLevel="1" thickBot="1" x14ac:dyDescent="0.25">
      <c r="A14" s="81">
        <v>8</v>
      </c>
      <c r="B14" s="82"/>
      <c r="C14" s="83"/>
      <c r="D14" s="87"/>
      <c r="E14" s="84"/>
      <c r="F14" s="84"/>
      <c r="G14" s="87"/>
      <c r="H14" s="87"/>
      <c r="I14" s="86">
        <f t="shared" si="0"/>
        <v>0</v>
      </c>
    </row>
    <row r="15" spans="1:9" outlineLevel="1" thickBot="1" x14ac:dyDescent="0.25">
      <c r="A15" s="81">
        <v>9</v>
      </c>
      <c r="B15" s="82"/>
      <c r="C15" s="83"/>
      <c r="D15" s="87"/>
      <c r="E15" s="84"/>
      <c r="F15" s="84"/>
      <c r="G15" s="87"/>
      <c r="H15" s="87"/>
      <c r="I15" s="86">
        <f t="shared" si="0"/>
        <v>0</v>
      </c>
    </row>
    <row r="16" spans="1:9" outlineLevel="1" thickBot="1" x14ac:dyDescent="0.25">
      <c r="A16" s="81">
        <v>10</v>
      </c>
      <c r="B16" s="82"/>
      <c r="C16" s="83"/>
      <c r="D16" s="84"/>
      <c r="E16" s="84"/>
      <c r="F16" s="84"/>
      <c r="G16" s="87"/>
      <c r="H16" s="87"/>
      <c r="I16" s="86">
        <f t="shared" si="0"/>
        <v>0</v>
      </c>
    </row>
    <row r="17" spans="1:9" outlineLevel="1" thickBot="1" x14ac:dyDescent="0.25">
      <c r="A17" s="81">
        <v>11</v>
      </c>
      <c r="B17" s="82"/>
      <c r="C17" s="83"/>
      <c r="D17" s="84"/>
      <c r="E17" s="84"/>
      <c r="F17" s="84"/>
      <c r="G17" s="84"/>
      <c r="H17" s="85"/>
      <c r="I17" s="86">
        <f t="shared" si="0"/>
        <v>0</v>
      </c>
    </row>
    <row r="18" spans="1:9" outlineLevel="1" thickBot="1" x14ac:dyDescent="0.25">
      <c r="A18" s="81">
        <v>12</v>
      </c>
      <c r="B18" s="82"/>
      <c r="C18" s="88"/>
      <c r="D18" s="84"/>
      <c r="E18" s="84"/>
      <c r="F18" s="84"/>
      <c r="G18" s="84"/>
      <c r="H18" s="85"/>
      <c r="I18" s="86">
        <f t="shared" si="0"/>
        <v>0</v>
      </c>
    </row>
    <row r="19" spans="1:9" outlineLevel="1" thickBot="1" x14ac:dyDescent="0.25">
      <c r="A19" s="81">
        <v>13</v>
      </c>
      <c r="B19" s="82"/>
      <c r="C19" s="88"/>
      <c r="D19" s="84"/>
      <c r="E19" s="84"/>
      <c r="F19" s="84"/>
      <c r="G19" s="84"/>
      <c r="H19" s="85"/>
      <c r="I19" s="86">
        <f t="shared" si="0"/>
        <v>0</v>
      </c>
    </row>
    <row r="20" spans="1:9" outlineLevel="1" thickBot="1" x14ac:dyDescent="0.25">
      <c r="A20" s="81">
        <v>14</v>
      </c>
      <c r="B20" s="82"/>
      <c r="C20" s="88"/>
      <c r="D20" s="84"/>
      <c r="E20" s="84"/>
      <c r="F20" s="84"/>
      <c r="G20" s="84"/>
      <c r="H20" s="85"/>
      <c r="I20" s="86">
        <f t="shared" si="0"/>
        <v>0</v>
      </c>
    </row>
    <row r="21" spans="1:9" outlineLevel="1" thickBot="1" x14ac:dyDescent="0.25">
      <c r="A21" s="81">
        <f t="shared" ref="A21" si="1">A20+1</f>
        <v>15</v>
      </c>
      <c r="B21" s="82"/>
      <c r="C21" s="88"/>
      <c r="D21" s="87"/>
      <c r="E21" s="84"/>
      <c r="F21" s="84"/>
      <c r="G21" s="87"/>
      <c r="H21" s="87"/>
      <c r="I21" s="86">
        <f t="shared" si="0"/>
        <v>0</v>
      </c>
    </row>
    <row r="22" spans="1:9" outlineLevel="1" thickBot="1" x14ac:dyDescent="0.25">
      <c r="A22" s="81">
        <f t="shared" ref="A22:A31" si="2">A21+1</f>
        <v>16</v>
      </c>
      <c r="B22" s="82"/>
      <c r="C22" s="88"/>
      <c r="D22" s="84"/>
      <c r="E22" s="84"/>
      <c r="F22" s="84"/>
      <c r="G22" s="84"/>
      <c r="H22" s="85"/>
      <c r="I22" s="86">
        <f t="shared" si="0"/>
        <v>0</v>
      </c>
    </row>
    <row r="23" spans="1:9" outlineLevel="1" thickBot="1" x14ac:dyDescent="0.25">
      <c r="A23" s="81">
        <f t="shared" si="2"/>
        <v>17</v>
      </c>
      <c r="B23" s="82"/>
      <c r="C23" s="88"/>
      <c r="D23" s="84"/>
      <c r="E23" s="84"/>
      <c r="F23" s="84"/>
      <c r="G23" s="84"/>
      <c r="H23" s="85"/>
      <c r="I23" s="86">
        <f t="shared" si="0"/>
        <v>0</v>
      </c>
    </row>
    <row r="24" spans="1:9" outlineLevel="1" thickBot="1" x14ac:dyDescent="0.25">
      <c r="A24" s="81">
        <f t="shared" si="2"/>
        <v>18</v>
      </c>
      <c r="B24" s="82"/>
      <c r="C24" s="88"/>
      <c r="D24" s="87"/>
      <c r="E24" s="84"/>
      <c r="F24" s="84"/>
      <c r="G24" s="87"/>
      <c r="H24" s="87"/>
      <c r="I24" s="86">
        <f t="shared" si="0"/>
        <v>0</v>
      </c>
    </row>
    <row r="25" spans="1:9" outlineLevel="1" thickBot="1" x14ac:dyDescent="0.25">
      <c r="A25" s="81">
        <f t="shared" si="2"/>
        <v>19</v>
      </c>
      <c r="B25" s="82"/>
      <c r="C25" s="83"/>
      <c r="D25" s="84"/>
      <c r="E25" s="84"/>
      <c r="F25" s="84"/>
      <c r="G25" s="84"/>
      <c r="H25" s="85"/>
      <c r="I25" s="86">
        <f t="shared" si="0"/>
        <v>0</v>
      </c>
    </row>
    <row r="26" spans="1:9" outlineLevel="1" thickBot="1" x14ac:dyDescent="0.25">
      <c r="A26" s="81">
        <f t="shared" si="2"/>
        <v>20</v>
      </c>
      <c r="B26" s="82"/>
      <c r="C26" s="89"/>
      <c r="D26" s="84"/>
      <c r="E26" s="84"/>
      <c r="F26" s="84"/>
      <c r="G26" s="84"/>
      <c r="H26" s="85"/>
      <c r="I26" s="86">
        <f t="shared" si="0"/>
        <v>0</v>
      </c>
    </row>
    <row r="27" spans="1:9" outlineLevel="1" thickBot="1" x14ac:dyDescent="0.25">
      <c r="A27" s="81">
        <f t="shared" si="2"/>
        <v>21</v>
      </c>
      <c r="B27" s="82"/>
      <c r="C27" s="83"/>
      <c r="D27" s="84"/>
      <c r="E27" s="84"/>
      <c r="F27" s="84"/>
      <c r="G27" s="84"/>
      <c r="H27" s="85"/>
      <c r="I27" s="86">
        <f t="shared" si="0"/>
        <v>0</v>
      </c>
    </row>
    <row r="28" spans="1:9" outlineLevel="1" thickBot="1" x14ac:dyDescent="0.25">
      <c r="A28" s="81">
        <f t="shared" si="2"/>
        <v>22</v>
      </c>
      <c r="B28" s="82"/>
      <c r="C28" s="83"/>
      <c r="D28" s="84"/>
      <c r="E28" s="84"/>
      <c r="F28" s="84"/>
      <c r="G28" s="84"/>
      <c r="H28" s="85"/>
      <c r="I28" s="86">
        <f t="shared" si="0"/>
        <v>0</v>
      </c>
    </row>
    <row r="29" spans="1:9" outlineLevel="1" thickBot="1" x14ac:dyDescent="0.25">
      <c r="A29" s="81">
        <f t="shared" si="2"/>
        <v>23</v>
      </c>
      <c r="B29" s="82"/>
      <c r="C29" s="89"/>
      <c r="D29" s="84"/>
      <c r="E29" s="84"/>
      <c r="F29" s="84"/>
      <c r="G29" s="84"/>
      <c r="H29" s="85"/>
      <c r="I29" s="86">
        <f t="shared" si="0"/>
        <v>0</v>
      </c>
    </row>
    <row r="30" spans="1:9" outlineLevel="1" thickBot="1" x14ac:dyDescent="0.25">
      <c r="A30" s="81">
        <f t="shared" si="2"/>
        <v>24</v>
      </c>
      <c r="B30" s="82"/>
      <c r="C30" s="89"/>
      <c r="D30" s="84"/>
      <c r="E30" s="84"/>
      <c r="F30" s="84"/>
      <c r="G30" s="84"/>
      <c r="H30" s="85"/>
      <c r="I30" s="86">
        <f t="shared" si="0"/>
        <v>0</v>
      </c>
    </row>
    <row r="31" spans="1:9" outlineLevel="1" thickBot="1" x14ac:dyDescent="0.25">
      <c r="A31" s="81">
        <f t="shared" si="2"/>
        <v>25</v>
      </c>
      <c r="B31" s="82"/>
      <c r="C31" s="89"/>
      <c r="D31" s="84"/>
      <c r="E31" s="84"/>
      <c r="F31" s="84"/>
      <c r="G31" s="84"/>
      <c r="H31" s="85"/>
      <c r="I31" s="86">
        <f t="shared" si="0"/>
        <v>0</v>
      </c>
    </row>
    <row r="32" spans="1:9" outlineLevel="1" thickBot="1" x14ac:dyDescent="0.25">
      <c r="A32" s="90"/>
      <c r="B32" s="82"/>
      <c r="C32" s="91"/>
      <c r="D32" s="92"/>
      <c r="E32" s="92"/>
      <c r="F32" s="92"/>
      <c r="G32" s="92"/>
      <c r="H32" s="93"/>
      <c r="I32" s="86">
        <f t="shared" si="0"/>
        <v>0</v>
      </c>
    </row>
    <row r="33" spans="1:9" ht="11.25" outlineLevel="1" x14ac:dyDescent="0.2">
      <c r="A33" s="81"/>
      <c r="B33" s="82"/>
      <c r="C33" s="94"/>
      <c r="D33" s="84"/>
      <c r="E33" s="84"/>
      <c r="F33" s="84"/>
      <c r="G33" s="84"/>
      <c r="H33" s="85"/>
      <c r="I33" s="86">
        <f t="shared" si="0"/>
        <v>0</v>
      </c>
    </row>
    <row r="34" spans="1:9" outlineLevel="1" thickBot="1" x14ac:dyDescent="0.25">
      <c r="A34" s="95"/>
      <c r="B34" s="95"/>
      <c r="C34" s="96"/>
      <c r="D34" s="95"/>
      <c r="E34" s="95"/>
      <c r="F34" s="95"/>
      <c r="G34" s="95"/>
      <c r="H34" s="95"/>
      <c r="I34" s="76">
        <f>SUM(I7:I33)</f>
        <v>38.521739130434781</v>
      </c>
    </row>
    <row r="35" spans="1:9" ht="11.25" outlineLevel="1" x14ac:dyDescent="0.2">
      <c r="A35" s="97"/>
    </row>
    <row r="36" spans="1:9" ht="11.25" outlineLevel="1" x14ac:dyDescent="0.2"/>
    <row r="37" spans="1:9" ht="11.25" outlineLevel="1" x14ac:dyDescent="0.2">
      <c r="I37" s="98"/>
    </row>
    <row r="38" spans="1:9" ht="11.25" outlineLevel="1" x14ac:dyDescent="0.2"/>
    <row r="39" spans="1:9" ht="11.25" outlineLevel="1" x14ac:dyDescent="0.2"/>
    <row r="40" spans="1:9" ht="11.25" outlineLevel="1" x14ac:dyDescent="0.2"/>
    <row r="41" spans="1:9" ht="11.25" outlineLevel="1" x14ac:dyDescent="0.2"/>
    <row r="42" spans="1:9" ht="11.25" outlineLevel="1" x14ac:dyDescent="0.2"/>
    <row r="43" spans="1:9" ht="11.25" outlineLevel="1" x14ac:dyDescent="0.2"/>
    <row r="44" spans="1:9" ht="11.25" outlineLevel="1" x14ac:dyDescent="0.2"/>
    <row r="45" spans="1:9" ht="11.25" outlineLevel="1" x14ac:dyDescent="0.2"/>
    <row r="46" spans="1:9" ht="11.25" outlineLevel="1" x14ac:dyDescent="0.2"/>
    <row r="47" spans="1:9" ht="11.25" outlineLevel="1" x14ac:dyDescent="0.2"/>
    <row r="48" spans="1:9" ht="11.25" outlineLevel="1" x14ac:dyDescent="0.2"/>
  </sheetData>
  <mergeCells count="2">
    <mergeCell ref="A2:D2"/>
    <mergeCell ref="A3:D3"/>
  </mergeCells>
  <pageMargins left="0.78749999999999998" right="0.78749999999999998" top="1.0527777777777778" bottom="1.0527777777777778" header="0.78749999999999998" footer="0.78749999999999998"/>
  <pageSetup firstPageNumber="0" orientation="portrait" horizontalDpi="300" verticalDpi="300" r:id="rId1"/>
  <headerFooter>
    <oddHeader>&amp;C&amp;"Times New Roman,Normal"&amp;12&amp;A</oddHeader>
    <oddFooter>&amp;C&amp;"Times New Roman,Normal"&amp;12Página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
  <sheetViews>
    <sheetView topLeftCell="A7" zoomScale="150" workbookViewId="0">
      <selection activeCell="B19" sqref="B19"/>
    </sheetView>
  </sheetViews>
  <sheetFormatPr baseColWidth="10" defaultColWidth="9.140625" defaultRowHeight="12" customHeight="1" outlineLevelRow="1" x14ac:dyDescent="0.2"/>
  <cols>
    <col min="1" max="1" width="9.140625" style="66" customWidth="1"/>
    <col min="2" max="2" width="24.85546875" style="65" customWidth="1"/>
    <col min="3" max="3" width="11.7109375" style="65" customWidth="1"/>
    <col min="4" max="4" width="10.7109375" style="66" customWidth="1"/>
    <col min="5" max="5" width="61.28515625" style="67" customWidth="1"/>
    <col min="6" max="6" width="9.140625" style="66" customWidth="1"/>
    <col min="7" max="7" width="24.7109375" style="66" customWidth="1"/>
    <col min="8" max="16384" width="9.140625" style="66"/>
  </cols>
  <sheetData>
    <row r="1" spans="1:5" ht="12" customHeight="1" thickBot="1" x14ac:dyDescent="0.25"/>
    <row r="2" spans="1:5" ht="12" customHeight="1" x14ac:dyDescent="0.2">
      <c r="A2" s="68" t="s">
        <v>106</v>
      </c>
      <c r="B2" s="69"/>
      <c r="C2" s="69"/>
      <c r="D2" s="70"/>
    </row>
    <row r="3" spans="1:5" ht="30.75" customHeight="1" x14ac:dyDescent="0.2">
      <c r="A3" s="99" t="s">
        <v>107</v>
      </c>
      <c r="B3" s="100"/>
      <c r="C3" s="100"/>
      <c r="D3" s="101"/>
    </row>
    <row r="4" spans="1:5" outlineLevel="1" thickBot="1" x14ac:dyDescent="0.25"/>
    <row r="5" spans="1:5" ht="12.75" customHeight="1" outlineLevel="1" x14ac:dyDescent="0.2">
      <c r="A5" s="102" t="s">
        <v>17</v>
      </c>
      <c r="B5" s="102"/>
      <c r="C5" s="103" t="s">
        <v>18</v>
      </c>
      <c r="D5" s="103" t="s">
        <v>19</v>
      </c>
      <c r="E5" s="103" t="s">
        <v>20</v>
      </c>
    </row>
    <row r="6" spans="1:5" ht="22.5" outlineLevel="1" x14ac:dyDescent="0.2">
      <c r="A6" s="104">
        <v>1</v>
      </c>
      <c r="B6" s="105" t="s">
        <v>21</v>
      </c>
      <c r="C6" s="106">
        <v>1</v>
      </c>
      <c r="D6" s="107">
        <f t="array" ref="D6">SUM(IF(B$12:B$28=B6,1,0)*IF(D$12:E$28&lt;&gt;"",1,0))</f>
        <v>0</v>
      </c>
      <c r="E6" s="108" t="s">
        <v>22</v>
      </c>
    </row>
    <row r="7" spans="1:5" ht="22.5" outlineLevel="1" x14ac:dyDescent="0.2">
      <c r="A7" s="104">
        <v>2</v>
      </c>
      <c r="B7" s="105" t="s">
        <v>23</v>
      </c>
      <c r="C7" s="106">
        <v>2</v>
      </c>
      <c r="D7" s="107">
        <f t="array" ref="D7">SUM(IF(B$12:B$28=B7,1,0)*IF(D$12:E$28&lt;&gt;"",1,0))</f>
        <v>0</v>
      </c>
      <c r="E7" s="108" t="s">
        <v>24</v>
      </c>
    </row>
    <row r="8" spans="1:5" ht="22.5" outlineLevel="1" x14ac:dyDescent="0.2">
      <c r="A8" s="104">
        <v>3</v>
      </c>
      <c r="B8" s="105" t="s">
        <v>114</v>
      </c>
      <c r="C8" s="106">
        <v>3</v>
      </c>
      <c r="D8" s="107">
        <f t="array" ref="D8">SUM(IF(B$12:B$28=B8,1,0)*IF(D$12:E$28&lt;&gt;"",1,0))</f>
        <v>2</v>
      </c>
      <c r="E8" s="108" t="s">
        <v>108</v>
      </c>
    </row>
    <row r="9" spans="1:5" ht="23.25" outlineLevel="1" thickBot="1" x14ac:dyDescent="0.25">
      <c r="A9" s="104">
        <v>4</v>
      </c>
      <c r="B9" s="105" t="s">
        <v>115</v>
      </c>
      <c r="C9" s="106">
        <v>4</v>
      </c>
      <c r="D9" s="107">
        <f t="array" ref="D9">SUM(IF(B$12:B$28=B9,1,0)*IF(D$12:E$28&lt;&gt;"",1,0))</f>
        <v>1</v>
      </c>
      <c r="E9" s="109" t="s">
        <v>116</v>
      </c>
    </row>
    <row r="10" spans="1:5" ht="11.25" outlineLevel="1" x14ac:dyDescent="0.2">
      <c r="A10" s="102" t="s">
        <v>109</v>
      </c>
      <c r="B10" s="102"/>
      <c r="C10" s="103"/>
      <c r="D10" s="110">
        <f>C6*D6+C7*D7+C8*D8+C9*D9</f>
        <v>10</v>
      </c>
      <c r="E10" s="103"/>
    </row>
    <row r="11" spans="1:5" outlineLevel="1" thickBot="1" x14ac:dyDescent="0.25"/>
    <row r="12" spans="1:5" ht="12.75" customHeight="1" outlineLevel="1" x14ac:dyDescent="0.2">
      <c r="A12" s="111" t="s">
        <v>25</v>
      </c>
      <c r="B12" s="111"/>
      <c r="C12" s="112" t="s">
        <v>18</v>
      </c>
      <c r="D12" s="113" t="s">
        <v>26</v>
      </c>
      <c r="E12" s="113"/>
    </row>
    <row r="13" spans="1:5" ht="12" customHeight="1" outlineLevel="1" x14ac:dyDescent="0.2">
      <c r="A13" s="104">
        <v>1</v>
      </c>
      <c r="B13" s="114" t="s">
        <v>114</v>
      </c>
      <c r="C13" s="106">
        <f t="shared" ref="C13:C25" si="0">SUMIF(B$6:B$9,B13,C$6:C$9)</f>
        <v>3</v>
      </c>
      <c r="D13" s="115" t="s">
        <v>183</v>
      </c>
      <c r="E13" s="116"/>
    </row>
    <row r="14" spans="1:5" ht="12" customHeight="1" outlineLevel="1" x14ac:dyDescent="0.2">
      <c r="A14" s="104">
        <v>2</v>
      </c>
      <c r="B14" s="114" t="s">
        <v>114</v>
      </c>
      <c r="C14" s="106">
        <f t="shared" si="0"/>
        <v>3</v>
      </c>
      <c r="D14" s="117" t="s">
        <v>184</v>
      </c>
      <c r="E14" s="118"/>
    </row>
    <row r="15" spans="1:5" ht="12" customHeight="1" outlineLevel="1" x14ac:dyDescent="0.2">
      <c r="A15" s="104">
        <v>3</v>
      </c>
      <c r="B15" s="114" t="s">
        <v>115</v>
      </c>
      <c r="C15" s="106">
        <v>4</v>
      </c>
      <c r="D15" s="119" t="s">
        <v>170</v>
      </c>
      <c r="E15" s="120"/>
    </row>
    <row r="16" spans="1:5" ht="12.75" customHeight="1" outlineLevel="1" x14ac:dyDescent="0.2">
      <c r="A16" s="104">
        <f>A15+1</f>
        <v>4</v>
      </c>
      <c r="B16" s="114"/>
      <c r="C16" s="106">
        <f t="shared" si="0"/>
        <v>0</v>
      </c>
      <c r="D16" s="119"/>
      <c r="E16" s="120"/>
    </row>
    <row r="17" spans="1:5" ht="12.75" customHeight="1" outlineLevel="1" x14ac:dyDescent="0.2">
      <c r="A17" s="104">
        <f t="shared" ref="A17:A25" si="1">A16+1</f>
        <v>5</v>
      </c>
      <c r="B17" s="114"/>
      <c r="C17" s="106">
        <f t="shared" si="0"/>
        <v>0</v>
      </c>
      <c r="D17" s="121"/>
      <c r="E17" s="122"/>
    </row>
    <row r="18" spans="1:5" ht="12.75" customHeight="1" outlineLevel="1" x14ac:dyDescent="0.2">
      <c r="A18" s="104">
        <f t="shared" si="1"/>
        <v>6</v>
      </c>
      <c r="B18" s="114"/>
      <c r="C18" s="106">
        <f t="shared" si="0"/>
        <v>0</v>
      </c>
      <c r="D18" s="121"/>
      <c r="E18" s="122"/>
    </row>
    <row r="19" spans="1:5" ht="12.75" customHeight="1" outlineLevel="1" x14ac:dyDescent="0.2">
      <c r="A19" s="104">
        <f t="shared" si="1"/>
        <v>7</v>
      </c>
      <c r="B19" s="114"/>
      <c r="C19" s="106">
        <f t="shared" si="0"/>
        <v>0</v>
      </c>
      <c r="D19" s="121"/>
      <c r="E19" s="122"/>
    </row>
    <row r="20" spans="1:5" ht="12.75" customHeight="1" outlineLevel="1" x14ac:dyDescent="0.2">
      <c r="A20" s="104">
        <f t="shared" si="1"/>
        <v>8</v>
      </c>
      <c r="B20" s="114"/>
      <c r="C20" s="106">
        <f t="shared" si="0"/>
        <v>0</v>
      </c>
      <c r="D20" s="121"/>
      <c r="E20" s="122"/>
    </row>
    <row r="21" spans="1:5" ht="12.75" customHeight="1" outlineLevel="1" x14ac:dyDescent="0.2">
      <c r="A21" s="104">
        <v>9</v>
      </c>
      <c r="B21" s="114"/>
      <c r="C21" s="106">
        <f t="shared" si="0"/>
        <v>0</v>
      </c>
      <c r="D21" s="123"/>
      <c r="E21" s="124"/>
    </row>
    <row r="22" spans="1:5" ht="12.75" customHeight="1" outlineLevel="1" x14ac:dyDescent="0.2">
      <c r="A22" s="104">
        <v>10</v>
      </c>
      <c r="B22" s="114"/>
      <c r="C22" s="106">
        <f t="shared" si="0"/>
        <v>0</v>
      </c>
      <c r="D22" s="123"/>
      <c r="E22" s="124"/>
    </row>
    <row r="23" spans="1:5" ht="12.75" customHeight="1" outlineLevel="1" x14ac:dyDescent="0.2">
      <c r="A23" s="104">
        <v>11</v>
      </c>
      <c r="B23" s="114"/>
      <c r="C23" s="106">
        <f t="shared" si="0"/>
        <v>0</v>
      </c>
      <c r="D23" s="123"/>
      <c r="E23" s="124"/>
    </row>
    <row r="24" spans="1:5" ht="12.75" customHeight="1" outlineLevel="1" x14ac:dyDescent="0.2">
      <c r="A24" s="104">
        <v>12</v>
      </c>
      <c r="B24" s="114"/>
      <c r="C24" s="106">
        <f t="shared" si="0"/>
        <v>0</v>
      </c>
      <c r="D24" s="121"/>
      <c r="E24" s="122"/>
    </row>
    <row r="25" spans="1:5" ht="12.75" customHeight="1" outlineLevel="1" x14ac:dyDescent="0.2">
      <c r="A25" s="104">
        <f t="shared" si="1"/>
        <v>13</v>
      </c>
      <c r="B25" s="114"/>
      <c r="C25" s="106">
        <f t="shared" si="0"/>
        <v>0</v>
      </c>
      <c r="D25" s="121"/>
      <c r="E25" s="122"/>
    </row>
    <row r="26" spans="1:5" ht="12.75" customHeight="1" outlineLevel="1" x14ac:dyDescent="0.2">
      <c r="B26" s="125" t="s">
        <v>110</v>
      </c>
      <c r="C26" s="125">
        <f>SUM(C13:C25)</f>
        <v>10</v>
      </c>
      <c r="E26" s="66"/>
    </row>
    <row r="27" spans="1:5" ht="21.75" customHeight="1" outlineLevel="1" thickBot="1" x14ac:dyDescent="0.25">
      <c r="A27" s="126" t="s">
        <v>27</v>
      </c>
      <c r="B27" s="127"/>
      <c r="C27" s="127"/>
      <c r="D27" s="127"/>
      <c r="E27" s="128"/>
    </row>
  </sheetData>
  <mergeCells count="17">
    <mergeCell ref="A27:E27"/>
    <mergeCell ref="D16:E16"/>
    <mergeCell ref="D17:E17"/>
    <mergeCell ref="D25:E25"/>
    <mergeCell ref="D24:E24"/>
    <mergeCell ref="D20:E20"/>
    <mergeCell ref="D19:E19"/>
    <mergeCell ref="D18:E18"/>
    <mergeCell ref="A2:D2"/>
    <mergeCell ref="A3:D3"/>
    <mergeCell ref="D15:E15"/>
    <mergeCell ref="A5:B5"/>
    <mergeCell ref="A10:B10"/>
    <mergeCell ref="A12:B12"/>
    <mergeCell ref="D12:E12"/>
    <mergeCell ref="D13:E13"/>
    <mergeCell ref="D14:E14"/>
  </mergeCells>
  <dataValidations count="1">
    <dataValidation type="list" allowBlank="1" showErrorMessage="1" sqref="B13:B25" xr:uid="{00000000-0002-0000-0300-000000000000}">
      <formula1>$B$6:$B$9</formula1>
      <formula2>0</formula2>
    </dataValidation>
  </dataValidations>
  <pageMargins left="0.74791666666666667" right="0.74791666666666667" top="0.98402777777777772" bottom="0.98402777777777772"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
  <sheetViews>
    <sheetView topLeftCell="A16" zoomScale="125" zoomScaleNormal="125" zoomScalePageLayoutView="125" workbookViewId="0">
      <selection activeCell="D29" sqref="D29:E29"/>
    </sheetView>
  </sheetViews>
  <sheetFormatPr baseColWidth="10" defaultColWidth="9.140625" defaultRowHeight="12" customHeight="1" outlineLevelRow="1" x14ac:dyDescent="0.2"/>
  <cols>
    <col min="1" max="1" width="9.140625" style="66" customWidth="1"/>
    <col min="2" max="2" width="20.7109375" style="65" customWidth="1"/>
    <col min="3" max="3" width="13.28515625" style="65" customWidth="1"/>
    <col min="4" max="4" width="15" style="66" customWidth="1"/>
    <col min="5" max="5" width="61.28515625" style="66" customWidth="1"/>
    <col min="6" max="16384" width="9.140625" style="66"/>
  </cols>
  <sheetData>
    <row r="1" spans="1:5" ht="12" customHeight="1" thickBot="1" x14ac:dyDescent="0.25"/>
    <row r="2" spans="1:5" ht="12" customHeight="1" x14ac:dyDescent="0.2">
      <c r="A2" s="68" t="s">
        <v>125</v>
      </c>
      <c r="B2" s="69"/>
      <c r="C2" s="69"/>
      <c r="D2" s="70"/>
    </row>
    <row r="3" spans="1:5" ht="60" customHeight="1" thickBot="1" x14ac:dyDescent="0.25">
      <c r="A3" s="71" t="s">
        <v>128</v>
      </c>
      <c r="B3" s="72"/>
      <c r="C3" s="72"/>
      <c r="D3" s="73"/>
    </row>
    <row r="4" spans="1:5" outlineLevel="1" thickBot="1" x14ac:dyDescent="0.25"/>
    <row r="5" spans="1:5" ht="56.1" customHeight="1" outlineLevel="1" x14ac:dyDescent="0.2">
      <c r="A5" s="129" t="s">
        <v>28</v>
      </c>
      <c r="B5" s="129"/>
      <c r="C5" s="112" t="s">
        <v>18</v>
      </c>
      <c r="D5" s="130" t="s">
        <v>135</v>
      </c>
      <c r="E5" s="130" t="s">
        <v>20</v>
      </c>
    </row>
    <row r="6" spans="1:5" ht="22.5" outlineLevel="1" x14ac:dyDescent="0.2">
      <c r="A6" s="104">
        <v>1</v>
      </c>
      <c r="B6" s="105" t="s">
        <v>29</v>
      </c>
      <c r="C6" s="106">
        <v>1</v>
      </c>
      <c r="D6" s="131">
        <v>3</v>
      </c>
      <c r="E6" s="108" t="s">
        <v>30</v>
      </c>
    </row>
    <row r="7" spans="1:5" ht="45" outlineLevel="1" x14ac:dyDescent="0.2">
      <c r="A7" s="104">
        <v>2</v>
      </c>
      <c r="B7" s="105" t="s">
        <v>31</v>
      </c>
      <c r="C7" s="106">
        <v>1</v>
      </c>
      <c r="D7" s="131">
        <v>3</v>
      </c>
      <c r="E7" s="108" t="s">
        <v>129</v>
      </c>
    </row>
    <row r="8" spans="1:5" ht="22.5" outlineLevel="1" x14ac:dyDescent="0.2">
      <c r="A8" s="104">
        <v>3</v>
      </c>
      <c r="B8" s="105" t="s">
        <v>32</v>
      </c>
      <c r="C8" s="106">
        <v>1</v>
      </c>
      <c r="D8" s="131">
        <v>4</v>
      </c>
      <c r="E8" s="108" t="s">
        <v>130</v>
      </c>
    </row>
    <row r="9" spans="1:5" ht="22.5" outlineLevel="1" x14ac:dyDescent="0.2">
      <c r="A9" s="104">
        <v>4</v>
      </c>
      <c r="B9" s="105" t="s">
        <v>33</v>
      </c>
      <c r="C9" s="106">
        <v>1</v>
      </c>
      <c r="D9" s="131">
        <v>3</v>
      </c>
      <c r="E9" s="108" t="s">
        <v>34</v>
      </c>
    </row>
    <row r="10" spans="1:5" ht="65.25" customHeight="1" outlineLevel="1" x14ac:dyDescent="0.2">
      <c r="A10" s="104">
        <v>5</v>
      </c>
      <c r="B10" s="105" t="s">
        <v>149</v>
      </c>
      <c r="C10" s="106">
        <v>2</v>
      </c>
      <c r="D10" s="131">
        <v>3</v>
      </c>
      <c r="E10" s="108" t="s">
        <v>151</v>
      </c>
    </row>
    <row r="11" spans="1:5" ht="33.75" outlineLevel="1" x14ac:dyDescent="0.2">
      <c r="A11" s="104">
        <v>6</v>
      </c>
      <c r="B11" s="105" t="s">
        <v>35</v>
      </c>
      <c r="C11" s="106">
        <v>0.5</v>
      </c>
      <c r="D11" s="131">
        <v>3</v>
      </c>
      <c r="E11" s="108" t="s">
        <v>36</v>
      </c>
    </row>
    <row r="12" spans="1:5" ht="33.75" outlineLevel="1" x14ac:dyDescent="0.2">
      <c r="A12" s="104">
        <v>7</v>
      </c>
      <c r="B12" s="105" t="s">
        <v>37</v>
      </c>
      <c r="C12" s="106">
        <v>0.5</v>
      </c>
      <c r="D12" s="131">
        <v>4</v>
      </c>
      <c r="E12" s="108" t="s">
        <v>38</v>
      </c>
    </row>
    <row r="13" spans="1:5" ht="33.75" outlineLevel="1" x14ac:dyDescent="0.2">
      <c r="A13" s="104">
        <v>8</v>
      </c>
      <c r="B13" s="105" t="s">
        <v>39</v>
      </c>
      <c r="C13" s="106">
        <v>2</v>
      </c>
      <c r="D13" s="131">
        <v>3</v>
      </c>
      <c r="E13" s="108" t="s">
        <v>40</v>
      </c>
    </row>
    <row r="14" spans="1:5" ht="33.75" outlineLevel="1" x14ac:dyDescent="0.2">
      <c r="A14" s="104">
        <v>9</v>
      </c>
      <c r="B14" s="105" t="s">
        <v>41</v>
      </c>
      <c r="C14" s="106">
        <v>1</v>
      </c>
      <c r="D14" s="131">
        <v>4</v>
      </c>
      <c r="E14" s="108" t="s">
        <v>42</v>
      </c>
    </row>
    <row r="15" spans="1:5" ht="33.75" outlineLevel="1" x14ac:dyDescent="0.2">
      <c r="A15" s="104">
        <v>10</v>
      </c>
      <c r="B15" s="105" t="s">
        <v>43</v>
      </c>
      <c r="C15" s="106">
        <v>1</v>
      </c>
      <c r="D15" s="131">
        <v>4</v>
      </c>
      <c r="E15" s="108" t="s">
        <v>131</v>
      </c>
    </row>
    <row r="16" spans="1:5" ht="33.75" outlineLevel="1" x14ac:dyDescent="0.2">
      <c r="A16" s="104">
        <v>11</v>
      </c>
      <c r="B16" s="105" t="s">
        <v>44</v>
      </c>
      <c r="C16" s="106">
        <v>1</v>
      </c>
      <c r="D16" s="131">
        <v>4</v>
      </c>
      <c r="E16" s="108" t="s">
        <v>132</v>
      </c>
    </row>
    <row r="17" spans="1:5" ht="45" outlineLevel="1" x14ac:dyDescent="0.2">
      <c r="A17" s="104">
        <v>12</v>
      </c>
      <c r="B17" s="105" t="s">
        <v>45</v>
      </c>
      <c r="C17" s="106">
        <v>1</v>
      </c>
      <c r="D17" s="131">
        <v>3</v>
      </c>
      <c r="E17" s="108" t="s">
        <v>133</v>
      </c>
    </row>
    <row r="18" spans="1:5" ht="22.5" outlineLevel="1" x14ac:dyDescent="0.2">
      <c r="A18" s="104">
        <v>13</v>
      </c>
      <c r="B18" s="105" t="s">
        <v>46</v>
      </c>
      <c r="C18" s="106">
        <v>1</v>
      </c>
      <c r="D18" s="131">
        <v>5</v>
      </c>
      <c r="E18" s="108" t="s">
        <v>134</v>
      </c>
    </row>
    <row r="19" spans="1:5" outlineLevel="1" thickBot="1" x14ac:dyDescent="0.25">
      <c r="A19" s="132" t="s">
        <v>47</v>
      </c>
      <c r="B19" s="132"/>
      <c r="C19" s="133"/>
      <c r="D19" s="74">
        <f>0.6+((C6*D6+C7*D7+C8*D8+C9*D9+C10*D10+C11*D11+C12*D12+C13*D13+C14*D14+C15*D15+C16*D16+C17*D17+C18*D18)/100)</f>
        <v>1.085</v>
      </c>
      <c r="E19" s="74"/>
    </row>
  </sheetData>
  <mergeCells count="4">
    <mergeCell ref="A5:B5"/>
    <mergeCell ref="A19:B19"/>
    <mergeCell ref="A2:D2"/>
    <mergeCell ref="A3:D3"/>
  </mergeCells>
  <pageMargins left="0.74791666666666667" right="0.74791666666666667" top="0.98402777777777772" bottom="0.98402777777777772" header="0.51180555555555551" footer="0.51180555555555551"/>
  <pageSetup firstPageNumber="0" orientation="portrait" horizontalDpi="300" verticalDpi="30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5"/>
  <sheetViews>
    <sheetView zoomScale="125" zoomScaleNormal="125" zoomScalePageLayoutView="125" workbookViewId="0">
      <selection activeCell="E19" sqref="E19"/>
    </sheetView>
  </sheetViews>
  <sheetFormatPr baseColWidth="10" defaultColWidth="9.140625" defaultRowHeight="12" customHeight="1" outlineLevelRow="1" x14ac:dyDescent="0.2"/>
  <cols>
    <col min="1" max="1" width="9.140625" style="66" customWidth="1"/>
    <col min="2" max="2" width="20.7109375" style="65" customWidth="1"/>
    <col min="3" max="3" width="11.7109375" style="65" customWidth="1"/>
    <col min="4" max="4" width="15.140625" style="66" customWidth="1"/>
    <col min="5" max="5" width="81.140625" style="66" customWidth="1"/>
    <col min="6" max="16384" width="9.140625" style="66"/>
  </cols>
  <sheetData>
    <row r="1" spans="1:7" ht="12" customHeight="1" x14ac:dyDescent="0.2">
      <c r="A1" s="68" t="s">
        <v>126</v>
      </c>
      <c r="B1" s="69"/>
      <c r="C1" s="69"/>
      <c r="D1" s="70"/>
    </row>
    <row r="2" spans="1:7" ht="60" customHeight="1" thickBot="1" x14ac:dyDescent="0.25">
      <c r="A2" s="71" t="s">
        <v>127</v>
      </c>
      <c r="B2" s="72"/>
      <c r="C2" s="72"/>
      <c r="D2" s="73"/>
    </row>
    <row r="3" spans="1:7" outlineLevel="1" thickBot="1" x14ac:dyDescent="0.25"/>
    <row r="4" spans="1:7" ht="33.75" outlineLevel="1" x14ac:dyDescent="0.2">
      <c r="A4" s="129" t="s">
        <v>48</v>
      </c>
      <c r="B4" s="129"/>
      <c r="C4" s="112" t="s">
        <v>18</v>
      </c>
      <c r="D4" s="130" t="s">
        <v>113</v>
      </c>
      <c r="E4" s="130"/>
    </row>
    <row r="5" spans="1:7" ht="33.75" outlineLevel="1" x14ac:dyDescent="0.2">
      <c r="A5" s="104">
        <v>1</v>
      </c>
      <c r="B5" s="105" t="s">
        <v>49</v>
      </c>
      <c r="C5" s="106">
        <v>1.5</v>
      </c>
      <c r="D5" s="131">
        <v>3</v>
      </c>
      <c r="E5" s="108" t="s">
        <v>112</v>
      </c>
    </row>
    <row r="6" spans="1:7" ht="33.75" outlineLevel="1" x14ac:dyDescent="0.2">
      <c r="A6" s="104">
        <v>2</v>
      </c>
      <c r="B6" s="105" t="s">
        <v>50</v>
      </c>
      <c r="C6" s="106">
        <v>0.5</v>
      </c>
      <c r="D6" s="131">
        <v>3</v>
      </c>
      <c r="E6" s="108" t="s">
        <v>51</v>
      </c>
    </row>
    <row r="7" spans="1:7" ht="33.75" outlineLevel="1" x14ac:dyDescent="0.2">
      <c r="A7" s="104">
        <v>3</v>
      </c>
      <c r="B7" s="105" t="s">
        <v>171</v>
      </c>
      <c r="C7" s="106">
        <v>1</v>
      </c>
      <c r="D7" s="131">
        <v>3</v>
      </c>
      <c r="E7" s="108" t="s">
        <v>172</v>
      </c>
    </row>
    <row r="8" spans="1:7" ht="33.75" outlineLevel="1" x14ac:dyDescent="0.2">
      <c r="A8" s="104">
        <v>4</v>
      </c>
      <c r="B8" s="105" t="s">
        <v>52</v>
      </c>
      <c r="C8" s="106">
        <v>0.5</v>
      </c>
      <c r="D8" s="131">
        <v>3</v>
      </c>
      <c r="E8" s="108" t="s">
        <v>119</v>
      </c>
    </row>
    <row r="9" spans="1:7" ht="22.5" outlineLevel="1" x14ac:dyDescent="0.2">
      <c r="A9" s="104">
        <v>5</v>
      </c>
      <c r="B9" s="105" t="s">
        <v>53</v>
      </c>
      <c r="C9" s="106">
        <v>1</v>
      </c>
      <c r="D9" s="131">
        <v>3</v>
      </c>
      <c r="E9" s="108" t="s">
        <v>120</v>
      </c>
    </row>
    <row r="10" spans="1:7" ht="33.75" outlineLevel="1" x14ac:dyDescent="0.2">
      <c r="A10" s="104">
        <v>6</v>
      </c>
      <c r="B10" s="105" t="s">
        <v>54</v>
      </c>
      <c r="C10" s="106">
        <v>1</v>
      </c>
      <c r="D10" s="131">
        <v>3</v>
      </c>
      <c r="E10" s="108" t="s">
        <v>121</v>
      </c>
    </row>
    <row r="11" spans="1:7" ht="33.75" outlineLevel="1" x14ac:dyDescent="0.2">
      <c r="A11" s="104">
        <v>7</v>
      </c>
      <c r="B11" s="105" t="s">
        <v>173</v>
      </c>
      <c r="C11" s="106">
        <v>2</v>
      </c>
      <c r="D11" s="131">
        <v>3</v>
      </c>
      <c r="E11" s="108" t="s">
        <v>122</v>
      </c>
    </row>
    <row r="12" spans="1:7" ht="22.5" outlineLevel="1" x14ac:dyDescent="0.2">
      <c r="A12" s="104">
        <v>8</v>
      </c>
      <c r="B12" s="105" t="s">
        <v>55</v>
      </c>
      <c r="C12" s="106">
        <v>-1</v>
      </c>
      <c r="D12" s="131">
        <v>0</v>
      </c>
      <c r="E12" s="108" t="s">
        <v>123</v>
      </c>
    </row>
    <row r="13" spans="1:7" ht="33.75" outlineLevel="1" x14ac:dyDescent="0.2">
      <c r="A13" s="104">
        <v>9</v>
      </c>
      <c r="B13" s="105" t="s">
        <v>117</v>
      </c>
      <c r="C13" s="106">
        <v>-1</v>
      </c>
      <c r="D13" s="131">
        <v>5</v>
      </c>
      <c r="E13" s="108" t="s">
        <v>118</v>
      </c>
    </row>
    <row r="14" spans="1:7" ht="33.75" outlineLevel="1" x14ac:dyDescent="0.2">
      <c r="A14" s="104">
        <v>10</v>
      </c>
      <c r="B14" s="105" t="s">
        <v>56</v>
      </c>
      <c r="C14" s="106">
        <v>-1</v>
      </c>
      <c r="D14" s="131">
        <v>4</v>
      </c>
      <c r="E14" s="108" t="s">
        <v>124</v>
      </c>
    </row>
    <row r="15" spans="1:7" outlineLevel="1" thickBot="1" x14ac:dyDescent="0.25">
      <c r="A15" s="132" t="s">
        <v>57</v>
      </c>
      <c r="B15" s="132"/>
      <c r="C15" s="133"/>
      <c r="D15" s="134">
        <f>1.4-(0.03*(C5*D5+C6*D6+C7*D7+C8*D8+C9*D9+C10*D10+C11*D11+C12*D12+C13*D13+C14*D14))</f>
        <v>0.99499999999999988</v>
      </c>
      <c r="E15" s="74"/>
      <c r="G15" s="66" t="s">
        <v>58</v>
      </c>
    </row>
  </sheetData>
  <mergeCells count="4">
    <mergeCell ref="A4:B4"/>
    <mergeCell ref="A15:B15"/>
    <mergeCell ref="A1:D1"/>
    <mergeCell ref="A2:D2"/>
  </mergeCells>
  <pageMargins left="0.74791666666666667" right="0.74791666666666667" top="0.98402777777777772" bottom="0.98402777777777772" header="0.51180555555555551" footer="0.51180555555555551"/>
  <pageSetup firstPageNumber="0" orientation="portrait" horizontalDpi="300" verticalDpi="300"/>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opLeftCell="A4" zoomScale="125" zoomScaleNormal="125" zoomScalePageLayoutView="125" workbookViewId="0">
      <selection activeCell="D34" sqref="D34"/>
    </sheetView>
  </sheetViews>
  <sheetFormatPr baseColWidth="10" defaultColWidth="9.140625" defaultRowHeight="12" customHeight="1" outlineLevelRow="1" x14ac:dyDescent="0.2"/>
  <cols>
    <col min="1" max="1" width="27.7109375" style="66" customWidth="1"/>
    <col min="2" max="2" width="11.42578125" style="66" customWidth="1"/>
    <col min="3" max="3" width="16.28515625" style="66" customWidth="1"/>
    <col min="4" max="4" width="11" style="66" customWidth="1"/>
    <col min="5" max="5" width="43.42578125" style="135" customWidth="1"/>
    <col min="6" max="6" width="21.42578125" style="66" customWidth="1"/>
    <col min="7" max="7" width="2.42578125" style="66" customWidth="1"/>
    <col min="8" max="8" width="25.7109375" style="66" customWidth="1"/>
    <col min="9" max="9" width="18.85546875" style="136" customWidth="1"/>
    <col min="10" max="10" width="16.28515625" style="66" customWidth="1"/>
    <col min="11" max="11" width="14.7109375" style="66" customWidth="1"/>
    <col min="12" max="12" width="13.42578125" style="66" customWidth="1"/>
    <col min="13" max="14" width="14.28515625" style="66" customWidth="1"/>
    <col min="15" max="15" width="10.7109375" style="66" customWidth="1"/>
    <col min="16" max="16" width="17.140625" style="66" customWidth="1"/>
    <col min="17" max="16384" width="9.140625" style="66"/>
  </cols>
  <sheetData>
    <row r="1" spans="1:18" ht="12" customHeight="1" thickBot="1" x14ac:dyDescent="0.25"/>
    <row r="2" spans="1:18" ht="11.25" outlineLevel="1" x14ac:dyDescent="0.2">
      <c r="A2" s="137" t="s">
        <v>0</v>
      </c>
      <c r="B2" s="138"/>
      <c r="C2" s="138"/>
      <c r="D2" s="138"/>
      <c r="E2" s="138"/>
      <c r="F2" s="139"/>
      <c r="H2" s="140" t="s">
        <v>174</v>
      </c>
      <c r="I2" s="141"/>
      <c r="K2" s="148" t="s">
        <v>148</v>
      </c>
      <c r="L2" s="149"/>
      <c r="M2" s="150"/>
    </row>
    <row r="3" spans="1:18" ht="15.95" customHeight="1" outlineLevel="1" x14ac:dyDescent="0.2">
      <c r="A3" s="142" t="s">
        <v>1</v>
      </c>
      <c r="B3" s="143"/>
      <c r="C3" s="143"/>
      <c r="D3" s="143"/>
      <c r="E3" s="144" t="s">
        <v>2</v>
      </c>
      <c r="F3" s="145">
        <f>'Paso 4-Factores Técnicos'!D19</f>
        <v>1.085</v>
      </c>
      <c r="H3" s="146" t="s">
        <v>137</v>
      </c>
      <c r="I3" s="147">
        <v>500000</v>
      </c>
      <c r="K3" s="151"/>
      <c r="L3" s="152"/>
      <c r="M3" s="153"/>
    </row>
    <row r="4" spans="1:18" outlineLevel="1" thickBot="1" x14ac:dyDescent="0.25">
      <c r="A4" s="142" t="s">
        <v>3</v>
      </c>
      <c r="B4" s="143"/>
      <c r="C4" s="143"/>
      <c r="D4" s="143"/>
      <c r="E4" s="144" t="s">
        <v>4</v>
      </c>
      <c r="F4" s="145">
        <f>'Paso 5-Factores del Entorno'!D15</f>
        <v>0.99499999999999988</v>
      </c>
      <c r="H4" s="146" t="s">
        <v>152</v>
      </c>
      <c r="I4" s="147">
        <v>0</v>
      </c>
      <c r="K4" s="154"/>
      <c r="L4" s="155"/>
      <c r="M4" s="156"/>
    </row>
    <row r="5" spans="1:18" ht="11.25" outlineLevel="1" x14ac:dyDescent="0.2">
      <c r="A5" s="142" t="s">
        <v>8</v>
      </c>
      <c r="B5" s="143"/>
      <c r="C5" s="143"/>
      <c r="D5" s="143"/>
      <c r="E5" s="144" t="s">
        <v>5</v>
      </c>
      <c r="F5" s="145">
        <f>'Paso 2- Casos de Uso'!I34</f>
        <v>38.521739130434781</v>
      </c>
      <c r="H5" s="146" t="s">
        <v>12</v>
      </c>
      <c r="I5" s="147">
        <v>0</v>
      </c>
    </row>
    <row r="6" spans="1:18" ht="11.25" outlineLevel="1" x14ac:dyDescent="0.2">
      <c r="A6" s="142" t="s">
        <v>111</v>
      </c>
      <c r="B6" s="143"/>
      <c r="C6" s="143"/>
      <c r="D6" s="143"/>
      <c r="E6" s="144" t="s">
        <v>6</v>
      </c>
      <c r="F6" s="145">
        <f>'Paso 3-Actores'!D10</f>
        <v>10</v>
      </c>
      <c r="H6" s="146" t="s">
        <v>138</v>
      </c>
      <c r="I6" s="147"/>
    </row>
    <row r="7" spans="1:18" ht="11.25" outlineLevel="1" x14ac:dyDescent="0.2">
      <c r="A7" s="157" t="s">
        <v>7</v>
      </c>
      <c r="B7" s="158"/>
      <c r="C7" s="158"/>
      <c r="D7" s="158"/>
      <c r="E7" s="158"/>
      <c r="F7" s="159"/>
      <c r="H7" s="146" t="s">
        <v>139</v>
      </c>
      <c r="I7" s="147">
        <v>0</v>
      </c>
    </row>
    <row r="8" spans="1:18" ht="11.25" outlineLevel="1" x14ac:dyDescent="0.2">
      <c r="A8" s="142" t="s">
        <v>8</v>
      </c>
      <c r="B8" s="143"/>
      <c r="C8" s="143"/>
      <c r="D8" s="143"/>
      <c r="E8" s="144" t="s">
        <v>9</v>
      </c>
      <c r="F8" s="145">
        <f>(F5+F6)*F3*F4</f>
        <v>52.382856521739122</v>
      </c>
      <c r="H8" s="146" t="s">
        <v>13</v>
      </c>
      <c r="I8" s="147"/>
    </row>
    <row r="9" spans="1:18" ht="11.25" outlineLevel="1" x14ac:dyDescent="0.2">
      <c r="A9" s="157" t="s">
        <v>10</v>
      </c>
      <c r="B9" s="158"/>
      <c r="C9" s="158"/>
      <c r="D9" s="158"/>
      <c r="E9" s="158"/>
      <c r="F9" s="159"/>
      <c r="H9" s="146" t="s">
        <v>14</v>
      </c>
      <c r="I9" s="147"/>
    </row>
    <row r="10" spans="1:18" ht="11.25" outlineLevel="1" x14ac:dyDescent="0.2">
      <c r="A10" s="160" t="s">
        <v>102</v>
      </c>
      <c r="B10" s="161"/>
      <c r="C10" s="161"/>
      <c r="D10" s="161"/>
      <c r="E10" s="161"/>
      <c r="F10" s="162">
        <f>'Paso1-Parámetros '!G21</f>
        <v>19.166666666666664</v>
      </c>
      <c r="H10" s="146" t="s">
        <v>15</v>
      </c>
      <c r="I10" s="147"/>
    </row>
    <row r="11" spans="1:18" outlineLevel="1" thickBot="1" x14ac:dyDescent="0.25">
      <c r="A11" s="163" t="s">
        <v>84</v>
      </c>
      <c r="B11" s="164"/>
      <c r="C11" s="164"/>
      <c r="D11" s="164"/>
      <c r="E11" s="164"/>
      <c r="F11" s="165">
        <f>(F8*F10)*F12</f>
        <v>1004.0047499999996</v>
      </c>
      <c r="H11" s="146" t="s">
        <v>68</v>
      </c>
      <c r="I11" s="147">
        <v>0</v>
      </c>
      <c r="P11" s="65"/>
    </row>
    <row r="12" spans="1:18" outlineLevel="1" thickBot="1" x14ac:dyDescent="0.25">
      <c r="A12" s="163" t="s">
        <v>82</v>
      </c>
      <c r="B12" s="164"/>
      <c r="C12" s="164"/>
      <c r="D12" s="164"/>
      <c r="E12" s="164"/>
      <c r="F12" s="166">
        <f>'Paso1-Parámetros '!B13</f>
        <v>0.99999999999999989</v>
      </c>
      <c r="H12" s="146" t="s">
        <v>155</v>
      </c>
      <c r="I12" s="147"/>
    </row>
    <row r="13" spans="1:18" outlineLevel="1" thickBot="1" x14ac:dyDescent="0.25">
      <c r="A13" s="163" t="s">
        <v>83</v>
      </c>
      <c r="B13" s="164"/>
      <c r="C13" s="164"/>
      <c r="D13" s="164"/>
      <c r="E13" s="164"/>
      <c r="F13" s="167">
        <f>F8*F10</f>
        <v>1004.0047499999997</v>
      </c>
      <c r="H13" s="146" t="s">
        <v>16</v>
      </c>
      <c r="I13" s="147"/>
    </row>
    <row r="14" spans="1:18" outlineLevel="1" thickBot="1" x14ac:dyDescent="0.25">
      <c r="H14" s="146" t="s">
        <v>153</v>
      </c>
      <c r="I14" s="147">
        <v>0</v>
      </c>
      <c r="R14" s="168"/>
    </row>
    <row r="15" spans="1:18" ht="11.25" outlineLevel="1" x14ac:dyDescent="0.2">
      <c r="A15" s="140"/>
      <c r="B15" s="169"/>
      <c r="C15" s="169"/>
      <c r="D15" s="169"/>
      <c r="E15" s="170" t="s">
        <v>80</v>
      </c>
      <c r="F15" s="171" t="s">
        <v>69</v>
      </c>
      <c r="H15" s="146" t="s">
        <v>154</v>
      </c>
      <c r="I15" s="147">
        <v>0</v>
      </c>
      <c r="R15" s="168"/>
    </row>
    <row r="16" spans="1:18" ht="11.25" outlineLevel="1" x14ac:dyDescent="0.2">
      <c r="A16" s="142" t="s">
        <v>136</v>
      </c>
      <c r="B16" s="143"/>
      <c r="C16" s="144"/>
      <c r="D16" s="172"/>
      <c r="E16" s="173">
        <f>F13*D38</f>
        <v>2971131.4808238624</v>
      </c>
      <c r="F16" s="162"/>
      <c r="H16" s="146" t="s">
        <v>175</v>
      </c>
      <c r="I16" s="147">
        <v>0</v>
      </c>
      <c r="R16" s="168"/>
    </row>
    <row r="17" spans="1:18" ht="11.25" outlineLevel="1" x14ac:dyDescent="0.2">
      <c r="A17" s="174" t="s">
        <v>11</v>
      </c>
      <c r="B17" s="144"/>
      <c r="C17" s="144"/>
      <c r="D17" s="144"/>
      <c r="E17" s="173">
        <f>I22</f>
        <v>500000</v>
      </c>
      <c r="F17" s="162"/>
      <c r="H17" s="146"/>
      <c r="I17" s="147"/>
      <c r="R17" s="168"/>
    </row>
    <row r="18" spans="1:18" ht="11.25" outlineLevel="1" x14ac:dyDescent="0.2">
      <c r="A18" s="175" t="s">
        <v>157</v>
      </c>
      <c r="B18" s="176"/>
      <c r="C18" s="176"/>
      <c r="D18" s="177">
        <v>0.8</v>
      </c>
      <c r="E18" s="173">
        <f>((E16+E17)/D18-(E16+E17))</f>
        <v>867782.87020596489</v>
      </c>
      <c r="F18" s="162"/>
      <c r="H18" s="146"/>
      <c r="I18" s="147"/>
    </row>
    <row r="19" spans="1:18" ht="11.25" outlineLevel="1" x14ac:dyDescent="0.2">
      <c r="A19" s="175" t="s">
        <v>159</v>
      </c>
      <c r="B19" s="176"/>
      <c r="C19" s="178"/>
      <c r="D19" s="177">
        <v>0.27</v>
      </c>
      <c r="E19" s="173">
        <f>F22*D19</f>
        <v>2724434.5925071011</v>
      </c>
      <c r="F19" s="162"/>
      <c r="H19" s="146"/>
      <c r="I19" s="147"/>
    </row>
    <row r="20" spans="1:18" ht="11.25" outlineLevel="1" x14ac:dyDescent="0.2">
      <c r="A20" s="142" t="s">
        <v>158</v>
      </c>
      <c r="B20" s="143"/>
      <c r="C20" s="144"/>
      <c r="D20" s="177">
        <v>0.3</v>
      </c>
      <c r="E20" s="173">
        <f>F22*D20</f>
        <v>3027149.5472301124</v>
      </c>
      <c r="F20" s="162"/>
      <c r="H20" s="179"/>
      <c r="I20" s="147"/>
    </row>
    <row r="21" spans="1:18" ht="11.25" outlineLevel="1" x14ac:dyDescent="0.2">
      <c r="A21" s="180"/>
      <c r="B21" s="181"/>
      <c r="C21" s="182"/>
      <c r="D21" s="144"/>
      <c r="E21" s="183"/>
      <c r="F21" s="162"/>
      <c r="H21" s="179"/>
      <c r="I21" s="147"/>
      <c r="J21" s="184"/>
    </row>
    <row r="22" spans="1:18" outlineLevel="1" thickBot="1" x14ac:dyDescent="0.25">
      <c r="A22" s="163" t="s">
        <v>81</v>
      </c>
      <c r="B22" s="164"/>
      <c r="C22" s="164"/>
      <c r="D22" s="164"/>
      <c r="E22" s="164">
        <f>E18/D20</f>
        <v>2892609.5673532165</v>
      </c>
      <c r="F22" s="167">
        <f>SUM(E16:E18)/(100%-D19-D20)</f>
        <v>10090498.490767041</v>
      </c>
      <c r="H22" s="185" t="s">
        <v>79</v>
      </c>
      <c r="I22" s="186">
        <f>SUM(I3:I18)</f>
        <v>500000</v>
      </c>
    </row>
    <row r="23" spans="1:18" outlineLevel="1" thickBot="1" x14ac:dyDescent="0.25"/>
    <row r="24" spans="1:18" ht="11.25" outlineLevel="1" x14ac:dyDescent="0.2">
      <c r="A24" s="68" t="s">
        <v>140</v>
      </c>
      <c r="B24" s="69"/>
      <c r="C24" s="69"/>
      <c r="D24" s="69"/>
      <c r="E24" s="70"/>
      <c r="F24" s="187"/>
      <c r="H24" s="68" t="s">
        <v>141</v>
      </c>
      <c r="I24" s="69"/>
      <c r="J24" s="69"/>
      <c r="K24" s="70"/>
    </row>
    <row r="25" spans="1:18" ht="30.95" customHeight="1" outlineLevel="1" thickBot="1" x14ac:dyDescent="0.25">
      <c r="A25" s="71" t="s">
        <v>99</v>
      </c>
      <c r="B25" s="72"/>
      <c r="C25" s="72"/>
      <c r="D25" s="72"/>
      <c r="E25" s="73"/>
      <c r="H25" s="71" t="s">
        <v>142</v>
      </c>
      <c r="I25" s="72"/>
      <c r="J25" s="72"/>
      <c r="K25" s="73"/>
    </row>
    <row r="26" spans="1:18" outlineLevel="1" thickBot="1" x14ac:dyDescent="0.25">
      <c r="P26" s="125"/>
    </row>
    <row r="27" spans="1:18" ht="11.25" outlineLevel="1" x14ac:dyDescent="0.2">
      <c r="A27" s="188" t="s">
        <v>96</v>
      </c>
      <c r="B27" s="189"/>
      <c r="C27" s="189"/>
      <c r="D27" s="190" t="s">
        <v>98</v>
      </c>
      <c r="E27" s="191">
        <v>176</v>
      </c>
      <c r="F27" s="192"/>
      <c r="H27" s="193"/>
      <c r="I27" s="194" t="s">
        <v>145</v>
      </c>
      <c r="J27" s="194"/>
      <c r="K27" s="194"/>
      <c r="L27" s="194"/>
      <c r="M27" s="195"/>
    </row>
    <row r="28" spans="1:18" ht="41.1" customHeight="1" outlineLevel="1" thickBot="1" x14ac:dyDescent="0.25">
      <c r="A28" s="196"/>
      <c r="B28" s="197" t="s">
        <v>59</v>
      </c>
      <c r="C28" s="197" t="s">
        <v>144</v>
      </c>
      <c r="D28" s="197" t="s">
        <v>146</v>
      </c>
      <c r="E28" s="197" t="s">
        <v>143</v>
      </c>
      <c r="F28" s="198" t="s">
        <v>97</v>
      </c>
      <c r="H28" s="199" t="str">
        <f>'Paso1-Parámetros '!A7</f>
        <v>Levantamiento Inicial</v>
      </c>
      <c r="I28" s="200" t="str">
        <f>'Paso1-Parámetros '!A8</f>
        <v>Especificación</v>
      </c>
      <c r="J28" s="200" t="str">
        <f>'Paso1-Parámetros '!A9</f>
        <v>Análisis</v>
      </c>
      <c r="K28" s="200" t="str">
        <f>'Paso1-Parámetros '!A10</f>
        <v>Arquitectura y Diseño técnico</v>
      </c>
      <c r="L28" s="200" t="str">
        <f>'Paso1-Parámetros '!A11</f>
        <v>Construcción-Implementación</v>
      </c>
      <c r="M28" s="201" t="str">
        <f>'Paso1-Parámetros '!A12</f>
        <v>Testing</v>
      </c>
    </row>
    <row r="29" spans="1:18" ht="11.25" outlineLevel="1" x14ac:dyDescent="0.2">
      <c r="A29" s="202" t="s">
        <v>160</v>
      </c>
      <c r="B29" s="203">
        <v>2500000</v>
      </c>
      <c r="C29" s="203">
        <f>B29/($E$27*E29)</f>
        <v>17755.681818181816</v>
      </c>
      <c r="D29" s="204">
        <v>1</v>
      </c>
      <c r="E29" s="205">
        <v>0.8</v>
      </c>
      <c r="F29" s="206">
        <f t="shared" ref="F29:F31" si="0">$E$27*D29*E29</f>
        <v>140.80000000000001</v>
      </c>
      <c r="H29" s="207">
        <v>1</v>
      </c>
      <c r="I29" s="208">
        <v>1</v>
      </c>
      <c r="J29" s="208">
        <v>1</v>
      </c>
      <c r="K29" s="208">
        <v>1</v>
      </c>
      <c r="L29" s="208">
        <v>1</v>
      </c>
      <c r="M29" s="209">
        <v>1</v>
      </c>
    </row>
    <row r="30" spans="1:18" ht="11.25" outlineLevel="1" x14ac:dyDescent="0.2">
      <c r="A30" s="202"/>
      <c r="B30" s="203">
        <v>0</v>
      </c>
      <c r="C30" s="203">
        <f t="shared" ref="C30:C31" si="1">B30/($E$27*E30)</f>
        <v>0</v>
      </c>
      <c r="D30" s="204">
        <v>1</v>
      </c>
      <c r="E30" s="205">
        <v>0.8</v>
      </c>
      <c r="F30" s="206">
        <f t="shared" si="0"/>
        <v>140.80000000000001</v>
      </c>
      <c r="H30" s="210">
        <v>0.5</v>
      </c>
      <c r="I30" s="204">
        <v>1</v>
      </c>
      <c r="J30" s="204">
        <v>1</v>
      </c>
      <c r="K30" s="204">
        <v>1</v>
      </c>
      <c r="L30" s="204">
        <v>1</v>
      </c>
      <c r="M30" s="211">
        <v>0.5</v>
      </c>
    </row>
    <row r="31" spans="1:18" ht="11.25" outlineLevel="1" x14ac:dyDescent="0.2">
      <c r="A31" s="202"/>
      <c r="B31" s="203">
        <v>0</v>
      </c>
      <c r="C31" s="203">
        <f t="shared" si="1"/>
        <v>0</v>
      </c>
      <c r="D31" s="204">
        <v>1</v>
      </c>
      <c r="E31" s="205">
        <v>0.8</v>
      </c>
      <c r="F31" s="206">
        <f t="shared" si="0"/>
        <v>140.80000000000001</v>
      </c>
      <c r="H31" s="210"/>
      <c r="I31" s="204"/>
      <c r="J31" s="204">
        <v>0.5</v>
      </c>
      <c r="K31" s="204">
        <v>1</v>
      </c>
      <c r="L31" s="204">
        <v>1</v>
      </c>
      <c r="M31" s="211">
        <v>0.5</v>
      </c>
    </row>
    <row r="32" spans="1:18" ht="11.25" outlineLevel="1" x14ac:dyDescent="0.2">
      <c r="A32" s="212"/>
      <c r="B32" s="203"/>
      <c r="C32" s="203"/>
      <c r="D32" s="204"/>
      <c r="E32" s="205"/>
      <c r="F32" s="206"/>
      <c r="H32" s="210"/>
      <c r="I32" s="204"/>
      <c r="J32" s="204">
        <v>0.5</v>
      </c>
      <c r="K32" s="204">
        <v>1</v>
      </c>
      <c r="L32" s="204">
        <v>1</v>
      </c>
      <c r="M32" s="211">
        <v>0.5</v>
      </c>
    </row>
    <row r="33" spans="1:14" ht="11.25" outlineLevel="1" x14ac:dyDescent="0.2">
      <c r="A33" s="202"/>
      <c r="B33" s="203"/>
      <c r="C33" s="203"/>
      <c r="D33" s="204"/>
      <c r="E33" s="205"/>
      <c r="F33" s="206"/>
      <c r="H33" s="210"/>
      <c r="I33" s="204"/>
      <c r="J33" s="204"/>
      <c r="K33" s="204"/>
      <c r="L33" s="204"/>
      <c r="M33" s="211"/>
    </row>
    <row r="34" spans="1:14" ht="11.25" outlineLevel="1" x14ac:dyDescent="0.2">
      <c r="A34" s="202"/>
      <c r="B34" s="203"/>
      <c r="C34" s="203"/>
      <c r="D34" s="204"/>
      <c r="E34" s="205"/>
      <c r="F34" s="206"/>
      <c r="H34" s="210"/>
      <c r="I34" s="204"/>
      <c r="J34" s="204">
        <v>0.5</v>
      </c>
      <c r="K34" s="204">
        <v>0.5</v>
      </c>
      <c r="L34" s="204">
        <v>0.5</v>
      </c>
      <c r="M34" s="211">
        <v>0.5</v>
      </c>
    </row>
    <row r="35" spans="1:14" ht="11.25" outlineLevel="1" x14ac:dyDescent="0.2">
      <c r="A35" s="202"/>
      <c r="B35" s="203"/>
      <c r="C35" s="203"/>
      <c r="D35" s="213"/>
      <c r="E35" s="213"/>
      <c r="F35" s="214"/>
      <c r="H35" s="215"/>
      <c r="I35" s="216"/>
      <c r="J35" s="213"/>
      <c r="K35" s="213"/>
      <c r="L35" s="213"/>
      <c r="M35" s="214"/>
    </row>
    <row r="36" spans="1:14" ht="11.25" outlineLevel="1" x14ac:dyDescent="0.2">
      <c r="A36" s="202"/>
      <c r="B36" s="213"/>
      <c r="C36" s="213"/>
      <c r="D36" s="213"/>
      <c r="E36" s="213"/>
      <c r="F36" s="217"/>
      <c r="H36" s="218"/>
      <c r="I36" s="219"/>
      <c r="J36" s="219"/>
      <c r="K36" s="219"/>
      <c r="L36" s="219"/>
      <c r="M36" s="220"/>
      <c r="N36" s="221">
        <f>SUM(H36:M36)</f>
        <v>0</v>
      </c>
    </row>
    <row r="37" spans="1:14" ht="11.25" outlineLevel="1" x14ac:dyDescent="0.2">
      <c r="A37" s="222" t="s">
        <v>95</v>
      </c>
      <c r="B37" s="223"/>
      <c r="C37" s="224"/>
      <c r="D37" s="225">
        <f>SUM(D29:D35)</f>
        <v>3</v>
      </c>
      <c r="E37" s="226"/>
      <c r="F37" s="217" t="s">
        <v>100</v>
      </c>
      <c r="H37" s="227">
        <f t="shared" ref="H37:M37" si="2">$F$29*H29+$F$30*H30+$F$31*H31+$F$32*H32+$F$33*H33+$F$34*H34</f>
        <v>211.20000000000002</v>
      </c>
      <c r="I37" s="228">
        <f t="shared" si="2"/>
        <v>281.60000000000002</v>
      </c>
      <c r="J37" s="228">
        <f t="shared" si="2"/>
        <v>352</v>
      </c>
      <c r="K37" s="228">
        <f t="shared" si="2"/>
        <v>422.40000000000003</v>
      </c>
      <c r="L37" s="228">
        <f t="shared" si="2"/>
        <v>422.40000000000003</v>
      </c>
      <c r="M37" s="206">
        <f t="shared" si="2"/>
        <v>281.60000000000002</v>
      </c>
    </row>
    <row r="38" spans="1:14" outlineLevel="1" thickBot="1" x14ac:dyDescent="0.25">
      <c r="A38" s="229" t="s">
        <v>147</v>
      </c>
      <c r="B38" s="230"/>
      <c r="C38" s="230"/>
      <c r="D38" s="231">
        <f>SUM(C29:C34)/6</f>
        <v>2959.2803030303025</v>
      </c>
      <c r="E38" s="232"/>
      <c r="F38" s="217" t="s">
        <v>101</v>
      </c>
      <c r="H38" s="227">
        <f>'Paso1-Parámetros '!B7*'Paso 6-Estimación (Resumen)'!$F$11</f>
        <v>50.200237499999986</v>
      </c>
      <c r="I38" s="228">
        <f>'Paso1-Parámetros '!B8*'Paso 6-Estimación (Resumen)'!$F$11</f>
        <v>251.0011874999999</v>
      </c>
      <c r="J38" s="228">
        <f>'Paso1-Parámetros '!B9*'Paso 6-Estimación (Resumen)'!$F$11</f>
        <v>150.60071249999993</v>
      </c>
      <c r="K38" s="228">
        <f>'Paso1-Parámetros '!B10*'Paso 6-Estimación (Resumen)'!$F$11</f>
        <v>100.40047499999997</v>
      </c>
      <c r="L38" s="228">
        <f>'Paso1-Parámetros '!B11*'Paso 6-Estimación (Resumen)'!$F$11</f>
        <v>301.20142499999986</v>
      </c>
      <c r="M38" s="206">
        <f>'Paso1-Parámetros '!B12*'Paso 6-Estimación (Resumen)'!$F$11</f>
        <v>150.60071249999993</v>
      </c>
      <c r="N38" s="167">
        <f>SUM(H38:M38)</f>
        <v>1004.0047499999996</v>
      </c>
    </row>
    <row r="39" spans="1:14" outlineLevel="1" thickBot="1" x14ac:dyDescent="0.25">
      <c r="A39" s="233"/>
      <c r="B39" s="234"/>
      <c r="C39" s="234"/>
      <c r="D39" s="234"/>
      <c r="E39" s="234"/>
      <c r="F39" s="235"/>
      <c r="H39" s="236"/>
      <c r="I39" s="237"/>
      <c r="J39" s="237"/>
      <c r="K39" s="237"/>
      <c r="L39" s="237"/>
      <c r="M39" s="238"/>
    </row>
    <row r="40" spans="1:14" ht="27.95" customHeight="1" outlineLevel="1" x14ac:dyDescent="0.2">
      <c r="A40" s="213"/>
      <c r="B40" s="213"/>
      <c r="C40" s="213"/>
      <c r="D40" s="213"/>
      <c r="E40" s="213"/>
      <c r="F40" s="213"/>
      <c r="H40" s="213"/>
      <c r="I40" s="213"/>
      <c r="J40" s="213"/>
      <c r="K40" s="213"/>
      <c r="L40" s="213"/>
      <c r="M40" s="213"/>
    </row>
    <row r="41" spans="1:14" ht="11.25" outlineLevel="1" x14ac:dyDescent="0.2">
      <c r="A41" s="213"/>
      <c r="B41" s="213"/>
      <c r="C41" s="213"/>
      <c r="D41" s="213"/>
      <c r="E41" s="213"/>
      <c r="F41" s="213"/>
      <c r="H41" s="213"/>
      <c r="I41" s="213"/>
      <c r="J41" s="213"/>
      <c r="K41" s="213"/>
      <c r="L41" s="213"/>
      <c r="M41" s="213"/>
    </row>
    <row r="42" spans="1:14" ht="11.25" outlineLevel="1" x14ac:dyDescent="0.2">
      <c r="A42" s="213"/>
      <c r="B42" s="213"/>
      <c r="C42" s="213"/>
      <c r="D42" s="213"/>
      <c r="E42" s="213"/>
      <c r="F42" s="213"/>
      <c r="H42" s="213"/>
      <c r="I42" s="213"/>
      <c r="J42" s="213"/>
      <c r="K42" s="213"/>
      <c r="L42" s="213"/>
      <c r="M42" s="213"/>
    </row>
    <row r="43" spans="1:14" ht="11.25" outlineLevel="1" x14ac:dyDescent="0.2">
      <c r="A43" s="213"/>
      <c r="B43" s="239"/>
      <c r="C43" s="213"/>
      <c r="D43" s="213"/>
      <c r="E43" s="240"/>
      <c r="F43" s="240"/>
      <c r="H43" s="213"/>
      <c r="I43" s="240"/>
      <c r="J43" s="240"/>
      <c r="K43" s="240"/>
      <c r="L43" s="240"/>
      <c r="M43" s="240"/>
    </row>
    <row r="44" spans="1:14" ht="11.25" outlineLevel="1" x14ac:dyDescent="0.2">
      <c r="A44" s="213"/>
      <c r="B44" s="241"/>
      <c r="C44" s="213"/>
      <c r="D44" s="213"/>
      <c r="E44" s="213"/>
      <c r="F44" s="213"/>
      <c r="H44" s="213"/>
      <c r="I44" s="213"/>
      <c r="J44" s="213"/>
      <c r="K44" s="213"/>
      <c r="L44" s="213"/>
      <c r="M44" s="213"/>
    </row>
    <row r="45" spans="1:14" ht="11.25" outlineLevel="1" x14ac:dyDescent="0.2">
      <c r="A45" s="240"/>
      <c r="B45" s="241"/>
      <c r="C45" s="213"/>
      <c r="D45" s="213"/>
      <c r="E45" s="213"/>
      <c r="F45" s="213"/>
      <c r="H45" s="213"/>
      <c r="I45" s="213"/>
      <c r="J45" s="213"/>
      <c r="K45" s="213"/>
      <c r="L45" s="213"/>
      <c r="M45" s="213"/>
    </row>
    <row r="46" spans="1:14" ht="11.25" outlineLevel="1" x14ac:dyDescent="0.2">
      <c r="A46" s="240"/>
      <c r="B46" s="241"/>
      <c r="C46" s="213"/>
      <c r="D46" s="213"/>
      <c r="E46" s="213"/>
      <c r="F46" s="213"/>
      <c r="H46" s="213"/>
      <c r="I46" s="213"/>
      <c r="J46" s="213"/>
      <c r="K46" s="213"/>
      <c r="L46" s="213"/>
      <c r="M46" s="213"/>
    </row>
    <row r="47" spans="1:14" ht="11.25" outlineLevel="1" x14ac:dyDescent="0.2">
      <c r="A47" s="240"/>
      <c r="B47" s="241"/>
      <c r="C47" s="213"/>
      <c r="D47" s="213"/>
      <c r="E47" s="213"/>
      <c r="F47" s="213"/>
      <c r="H47" s="213"/>
      <c r="I47" s="213"/>
      <c r="J47" s="213"/>
      <c r="K47" s="213"/>
      <c r="L47" s="213"/>
      <c r="M47" s="213"/>
    </row>
    <row r="48" spans="1:14" ht="11.25" outlineLevel="1" x14ac:dyDescent="0.2">
      <c r="A48" s="213"/>
      <c r="B48" s="213"/>
      <c r="C48" s="213"/>
      <c r="D48" s="213"/>
      <c r="E48" s="213"/>
      <c r="F48" s="213"/>
      <c r="H48" s="213"/>
      <c r="I48" s="213"/>
      <c r="J48" s="213"/>
      <c r="K48" s="213"/>
      <c r="L48" s="213"/>
      <c r="M48" s="213"/>
    </row>
    <row r="49" spans="1:13" ht="11.25" outlineLevel="1" x14ac:dyDescent="0.2">
      <c r="A49" s="213"/>
      <c r="B49" s="239"/>
      <c r="C49" s="213"/>
      <c r="D49" s="213"/>
      <c r="E49" s="213"/>
      <c r="F49" s="213"/>
      <c r="H49" s="213"/>
      <c r="I49" s="213"/>
      <c r="J49" s="213"/>
      <c r="K49" s="213"/>
      <c r="L49" s="213"/>
      <c r="M49" s="213"/>
    </row>
    <row r="50" spans="1:13" ht="11.25" outlineLevel="1" x14ac:dyDescent="0.2">
      <c r="A50" s="213"/>
      <c r="B50" s="241"/>
      <c r="C50" s="213"/>
      <c r="D50" s="213"/>
      <c r="E50" s="213"/>
      <c r="F50" s="213"/>
      <c r="H50" s="213"/>
      <c r="I50" s="213"/>
      <c r="J50" s="213"/>
      <c r="K50" s="213"/>
      <c r="L50" s="213"/>
      <c r="M50" s="213"/>
    </row>
    <row r="51" spans="1:13" ht="11.25" outlineLevel="1" x14ac:dyDescent="0.2">
      <c r="A51" s="240"/>
      <c r="B51" s="241"/>
      <c r="C51" s="213"/>
      <c r="D51" s="213"/>
      <c r="E51" s="213"/>
      <c r="F51" s="213"/>
      <c r="H51" s="213"/>
      <c r="I51" s="213"/>
      <c r="J51" s="213"/>
      <c r="K51" s="213"/>
      <c r="L51" s="213"/>
      <c r="M51" s="213"/>
    </row>
    <row r="52" spans="1:13" ht="11.25" outlineLevel="1" x14ac:dyDescent="0.2">
      <c r="A52" s="240"/>
      <c r="B52" s="241"/>
      <c r="C52" s="213"/>
      <c r="D52" s="213"/>
      <c r="E52" s="213"/>
      <c r="F52" s="213"/>
      <c r="H52" s="213"/>
      <c r="I52" s="213"/>
      <c r="J52" s="213"/>
      <c r="K52" s="213"/>
      <c r="L52" s="213"/>
      <c r="M52" s="213"/>
    </row>
    <row r="53" spans="1:13" ht="11.25" outlineLevel="1" x14ac:dyDescent="0.2">
      <c r="A53" s="240"/>
      <c r="B53" s="241"/>
      <c r="C53" s="213"/>
      <c r="D53" s="213"/>
      <c r="E53" s="213"/>
      <c r="F53" s="213"/>
      <c r="H53" s="213"/>
      <c r="I53" s="213"/>
      <c r="J53" s="213"/>
      <c r="K53" s="213"/>
      <c r="L53" s="213"/>
      <c r="M53" s="213"/>
    </row>
    <row r="54" spans="1:13" ht="11.25" outlineLevel="1" x14ac:dyDescent="0.2">
      <c r="A54" s="213"/>
      <c r="B54" s="213"/>
      <c r="C54" s="213"/>
      <c r="D54" s="213"/>
      <c r="E54" s="213"/>
      <c r="F54" s="213"/>
      <c r="H54" s="213"/>
      <c r="I54" s="213"/>
      <c r="J54" s="213"/>
      <c r="K54" s="213"/>
      <c r="L54" s="213"/>
      <c r="M54" s="213"/>
    </row>
    <row r="55" spans="1:13" ht="11.25" outlineLevel="1" x14ac:dyDescent="0.2">
      <c r="A55" s="213"/>
      <c r="B55" s="239"/>
      <c r="C55" s="213"/>
      <c r="D55" s="213"/>
      <c r="E55" s="213"/>
      <c r="F55" s="213"/>
      <c r="H55" s="213"/>
      <c r="I55" s="213"/>
      <c r="J55" s="213"/>
      <c r="K55" s="213"/>
      <c r="L55" s="213"/>
      <c r="M55" s="213"/>
    </row>
    <row r="56" spans="1:13" ht="11.25" outlineLevel="1" x14ac:dyDescent="0.2">
      <c r="A56" s="213"/>
      <c r="B56" s="241"/>
      <c r="C56" s="213"/>
      <c r="D56" s="213"/>
      <c r="E56" s="213"/>
      <c r="F56" s="213"/>
      <c r="H56" s="213"/>
      <c r="I56" s="213"/>
      <c r="J56" s="213"/>
      <c r="K56" s="213"/>
      <c r="L56" s="213"/>
      <c r="M56" s="213"/>
    </row>
    <row r="57" spans="1:13" ht="11.25" outlineLevel="1" x14ac:dyDescent="0.2">
      <c r="A57" s="240"/>
      <c r="B57" s="241"/>
      <c r="C57" s="213"/>
      <c r="D57" s="213"/>
      <c r="E57" s="213"/>
      <c r="F57" s="213"/>
      <c r="H57" s="213"/>
      <c r="I57" s="213"/>
      <c r="J57" s="213"/>
      <c r="K57" s="213"/>
      <c r="L57" s="213"/>
      <c r="M57" s="213"/>
    </row>
    <row r="58" spans="1:13" ht="11.25" outlineLevel="1" x14ac:dyDescent="0.2">
      <c r="A58" s="240"/>
      <c r="B58" s="241"/>
      <c r="C58" s="213"/>
      <c r="D58" s="213"/>
      <c r="E58" s="213"/>
      <c r="F58" s="213"/>
      <c r="H58" s="213"/>
      <c r="I58" s="213"/>
      <c r="J58" s="213"/>
      <c r="K58" s="213"/>
      <c r="L58" s="213"/>
      <c r="M58" s="213"/>
    </row>
    <row r="59" spans="1:13" ht="11.25" outlineLevel="1" x14ac:dyDescent="0.2">
      <c r="A59" s="240"/>
      <c r="B59" s="241"/>
      <c r="C59" s="213"/>
      <c r="D59" s="213"/>
      <c r="E59" s="213"/>
      <c r="F59" s="213"/>
      <c r="H59" s="213"/>
      <c r="I59" s="213"/>
      <c r="J59" s="213"/>
      <c r="K59" s="213"/>
      <c r="L59" s="213"/>
      <c r="M59" s="213"/>
    </row>
    <row r="60" spans="1:13" ht="11.25" outlineLevel="1" x14ac:dyDescent="0.2">
      <c r="A60" s="213"/>
      <c r="B60" s="213"/>
      <c r="C60" s="213"/>
      <c r="D60" s="213"/>
      <c r="E60" s="213"/>
      <c r="F60" s="213"/>
      <c r="H60" s="213"/>
      <c r="I60" s="213"/>
      <c r="J60" s="213"/>
      <c r="K60" s="213"/>
      <c r="L60" s="213"/>
      <c r="M60" s="213"/>
    </row>
    <row r="61" spans="1:13" ht="11.25" outlineLevel="1" x14ac:dyDescent="0.2">
      <c r="A61" s="213"/>
      <c r="B61" s="213"/>
      <c r="C61" s="213"/>
      <c r="D61" s="213"/>
      <c r="E61" s="213"/>
      <c r="F61" s="213"/>
      <c r="H61" s="213"/>
      <c r="I61" s="213"/>
      <c r="J61" s="213"/>
      <c r="K61" s="213"/>
      <c r="L61" s="213"/>
      <c r="M61" s="213"/>
    </row>
    <row r="62" spans="1:13" ht="11.25" outlineLevel="1" x14ac:dyDescent="0.2">
      <c r="A62" s="213"/>
      <c r="B62" s="213"/>
      <c r="C62" s="213"/>
      <c r="D62" s="213"/>
      <c r="E62" s="213"/>
      <c r="F62" s="213"/>
      <c r="H62" s="213"/>
      <c r="I62" s="213"/>
      <c r="J62" s="213"/>
      <c r="K62" s="213"/>
      <c r="L62" s="213"/>
      <c r="M62" s="213"/>
    </row>
    <row r="63" spans="1:13" ht="11.25" outlineLevel="1" x14ac:dyDescent="0.2">
      <c r="A63" s="213"/>
      <c r="B63" s="213"/>
      <c r="C63" s="213"/>
      <c r="D63" s="213"/>
      <c r="E63" s="213"/>
      <c r="F63" s="213"/>
      <c r="H63" s="213"/>
      <c r="I63" s="213"/>
      <c r="J63" s="213"/>
      <c r="K63" s="213"/>
      <c r="L63" s="213"/>
      <c r="M63" s="213"/>
    </row>
    <row r="64" spans="1:13" ht="11.25" outlineLevel="1" x14ac:dyDescent="0.2">
      <c r="A64" s="213"/>
      <c r="B64" s="213"/>
      <c r="C64" s="213"/>
      <c r="D64" s="213"/>
      <c r="E64" s="213"/>
      <c r="F64" s="213"/>
      <c r="H64" s="213"/>
      <c r="I64" s="213"/>
      <c r="J64" s="213"/>
      <c r="K64" s="213"/>
      <c r="L64" s="213"/>
      <c r="M64" s="213"/>
    </row>
    <row r="65" spans="1:13" ht="11.25" outlineLevel="1" x14ac:dyDescent="0.2">
      <c r="A65" s="213"/>
      <c r="B65" s="213"/>
      <c r="C65" s="213"/>
      <c r="D65" s="213"/>
      <c r="E65" s="213"/>
      <c r="F65" s="213"/>
      <c r="H65" s="213"/>
      <c r="I65" s="213"/>
      <c r="J65" s="213"/>
      <c r="K65" s="213"/>
      <c r="L65" s="213"/>
      <c r="M65" s="213"/>
    </row>
    <row r="66" spans="1:13" ht="11.25" outlineLevel="1" x14ac:dyDescent="0.2">
      <c r="A66" s="213"/>
      <c r="B66" s="213"/>
      <c r="C66" s="213"/>
      <c r="D66" s="213"/>
      <c r="E66" s="213"/>
      <c r="F66" s="213"/>
      <c r="H66" s="213"/>
      <c r="I66" s="213"/>
      <c r="J66" s="213"/>
      <c r="K66" s="213"/>
      <c r="L66" s="213"/>
      <c r="M66" s="213"/>
    </row>
    <row r="67" spans="1:13" ht="11.25" outlineLevel="1" x14ac:dyDescent="0.2">
      <c r="A67" s="213"/>
      <c r="B67" s="213"/>
      <c r="C67" s="213"/>
      <c r="D67" s="213"/>
      <c r="E67" s="203"/>
      <c r="F67" s="213"/>
      <c r="H67" s="213"/>
      <c r="I67" s="213"/>
      <c r="J67" s="213"/>
      <c r="K67" s="213"/>
      <c r="L67" s="213"/>
      <c r="M67" s="213"/>
    </row>
    <row r="68" spans="1:13" ht="11.25" outlineLevel="1" x14ac:dyDescent="0.2">
      <c r="A68" s="213"/>
      <c r="B68" s="213"/>
      <c r="C68" s="213"/>
      <c r="D68" s="213"/>
      <c r="E68" s="213"/>
      <c r="F68" s="213"/>
      <c r="H68" s="213"/>
      <c r="I68" s="213"/>
      <c r="J68" s="213"/>
      <c r="K68" s="213"/>
      <c r="L68" s="213"/>
      <c r="M68" s="213"/>
    </row>
    <row r="69" spans="1:13" ht="11.25" outlineLevel="1" x14ac:dyDescent="0.2">
      <c r="A69" s="213"/>
      <c r="B69" s="213"/>
      <c r="C69" s="213"/>
      <c r="D69" s="213"/>
      <c r="E69" s="213"/>
      <c r="F69" s="213"/>
      <c r="H69" s="213"/>
      <c r="I69" s="213"/>
      <c r="J69" s="213"/>
      <c r="K69" s="213"/>
      <c r="L69" s="213"/>
      <c r="M69" s="213"/>
    </row>
    <row r="70" spans="1:13" ht="11.25" outlineLevel="1" x14ac:dyDescent="0.2">
      <c r="A70" s="213"/>
      <c r="B70" s="213"/>
      <c r="C70" s="213"/>
      <c r="D70" s="213"/>
      <c r="E70" s="213"/>
      <c r="F70" s="213"/>
      <c r="H70" s="213"/>
      <c r="I70" s="213"/>
      <c r="J70" s="213"/>
      <c r="K70" s="213"/>
      <c r="L70" s="213"/>
      <c r="M70" s="213"/>
    </row>
    <row r="71" spans="1:13" ht="11.25" outlineLevel="1" x14ac:dyDescent="0.2">
      <c r="A71" s="213"/>
      <c r="B71" s="213"/>
      <c r="C71" s="213"/>
      <c r="D71" s="213"/>
      <c r="E71" s="213"/>
      <c r="F71" s="213"/>
      <c r="H71" s="213"/>
      <c r="I71" s="213"/>
      <c r="J71" s="213"/>
      <c r="K71" s="213"/>
      <c r="L71" s="213"/>
      <c r="M71" s="213"/>
    </row>
    <row r="72" spans="1:13" ht="11.25" outlineLevel="1" x14ac:dyDescent="0.2">
      <c r="A72" s="213"/>
      <c r="B72" s="213"/>
      <c r="C72" s="213"/>
      <c r="D72" s="213"/>
      <c r="E72" s="213"/>
      <c r="F72" s="213"/>
      <c r="H72" s="213"/>
      <c r="I72" s="213"/>
      <c r="J72" s="213"/>
      <c r="K72" s="213"/>
      <c r="L72" s="213"/>
      <c r="M72" s="213"/>
    </row>
    <row r="73" spans="1:13" ht="11.25" outlineLevel="1" x14ac:dyDescent="0.2">
      <c r="A73" s="213"/>
      <c r="B73" s="213"/>
      <c r="C73" s="213"/>
      <c r="D73" s="213"/>
      <c r="E73" s="213"/>
      <c r="F73" s="213"/>
      <c r="H73" s="213"/>
      <c r="I73" s="213"/>
      <c r="J73" s="213"/>
      <c r="K73" s="213"/>
      <c r="L73" s="213"/>
      <c r="M73" s="213"/>
    </row>
    <row r="74" spans="1:13" ht="11.25" outlineLevel="1" x14ac:dyDescent="0.2">
      <c r="A74" s="213"/>
      <c r="B74" s="213"/>
      <c r="C74" s="213"/>
      <c r="D74" s="213"/>
      <c r="E74" s="213"/>
      <c r="F74" s="213"/>
      <c r="H74" s="213"/>
      <c r="I74" s="213"/>
      <c r="J74" s="213"/>
      <c r="K74" s="213"/>
      <c r="L74" s="213"/>
      <c r="M74" s="213"/>
    </row>
    <row r="75" spans="1:13" ht="11.25" outlineLevel="1" x14ac:dyDescent="0.2">
      <c r="A75" s="213"/>
      <c r="B75" s="213"/>
      <c r="C75" s="213"/>
      <c r="D75" s="213"/>
      <c r="E75" s="213"/>
      <c r="F75" s="213"/>
      <c r="H75" s="213"/>
      <c r="I75" s="213"/>
      <c r="J75" s="213"/>
      <c r="K75" s="213"/>
      <c r="L75" s="213"/>
      <c r="M75" s="213"/>
    </row>
    <row r="76" spans="1:13" ht="11.25" outlineLevel="1" x14ac:dyDescent="0.2">
      <c r="A76" s="213"/>
      <c r="B76" s="213"/>
      <c r="C76" s="213"/>
      <c r="D76" s="213"/>
      <c r="E76" s="213"/>
      <c r="F76" s="213"/>
      <c r="H76" s="213"/>
      <c r="I76" s="213"/>
      <c r="J76" s="213"/>
      <c r="K76" s="213"/>
      <c r="L76" s="213"/>
      <c r="M76" s="213"/>
    </row>
    <row r="77" spans="1:13" outlineLevel="1" thickBot="1" x14ac:dyDescent="0.25"/>
    <row r="78" spans="1:13" ht="12" customHeight="1" x14ac:dyDescent="0.2">
      <c r="H78" s="140"/>
      <c r="I78" s="169"/>
      <c r="J78" s="169"/>
      <c r="K78" s="242"/>
    </row>
    <row r="79" spans="1:13" ht="12" customHeight="1" x14ac:dyDescent="0.2">
      <c r="H79" s="174"/>
      <c r="I79" s="243"/>
      <c r="J79" s="244"/>
      <c r="K79" s="145"/>
    </row>
    <row r="80" spans="1:13" ht="12" customHeight="1" x14ac:dyDescent="0.2">
      <c r="H80" s="174"/>
      <c r="I80" s="243"/>
      <c r="J80" s="244"/>
      <c r="K80" s="245"/>
    </row>
    <row r="81" spans="8:11" ht="12" customHeight="1" x14ac:dyDescent="0.2">
      <c r="H81" s="174"/>
      <c r="I81" s="243"/>
      <c r="J81" s="246"/>
      <c r="K81" s="247"/>
    </row>
    <row r="82" spans="8:11" ht="12" customHeight="1" x14ac:dyDescent="0.2">
      <c r="H82" s="174"/>
      <c r="I82" s="243"/>
      <c r="J82" s="244"/>
      <c r="K82" s="245"/>
    </row>
    <row r="83" spans="8:11" ht="12" customHeight="1" thickBot="1" x14ac:dyDescent="0.25">
      <c r="H83" s="185"/>
      <c r="I83" s="248"/>
      <c r="J83" s="249"/>
      <c r="K83" s="250"/>
    </row>
    <row r="87" spans="8:11" ht="12" customHeight="1" thickBot="1" x14ac:dyDescent="0.25">
      <c r="I87" s="66"/>
    </row>
    <row r="88" spans="8:11" ht="12" customHeight="1" x14ac:dyDescent="0.2">
      <c r="H88" s="251"/>
      <c r="I88" s="252"/>
      <c r="J88" s="252"/>
      <c r="K88" s="253"/>
    </row>
    <row r="89" spans="8:11" ht="12" customHeight="1" x14ac:dyDescent="0.2">
      <c r="H89" s="202"/>
      <c r="I89" s="213"/>
      <c r="J89" s="213"/>
      <c r="K89" s="214"/>
    </row>
    <row r="90" spans="8:11" ht="12" customHeight="1" x14ac:dyDescent="0.2">
      <c r="H90" s="202"/>
      <c r="I90" s="213"/>
      <c r="J90" s="213"/>
      <c r="K90" s="214"/>
    </row>
    <row r="91" spans="8:11" ht="12" customHeight="1" x14ac:dyDescent="0.2">
      <c r="H91" s="202"/>
      <c r="I91" s="213"/>
      <c r="J91" s="213"/>
      <c r="K91" s="254"/>
    </row>
    <row r="92" spans="8:11" ht="12" customHeight="1" x14ac:dyDescent="0.2">
      <c r="H92" s="202"/>
      <c r="I92" s="213"/>
      <c r="J92" s="213"/>
      <c r="K92" s="254"/>
    </row>
    <row r="93" spans="8:11" ht="12" customHeight="1" x14ac:dyDescent="0.2">
      <c r="H93" s="202"/>
      <c r="I93" s="213"/>
      <c r="J93" s="213"/>
      <c r="K93" s="254"/>
    </row>
    <row r="94" spans="8:11" ht="12" customHeight="1" x14ac:dyDescent="0.2">
      <c r="H94" s="202"/>
      <c r="I94" s="213"/>
      <c r="J94" s="213"/>
      <c r="K94" s="254"/>
    </row>
    <row r="95" spans="8:11" ht="12" customHeight="1" x14ac:dyDescent="0.2">
      <c r="H95" s="202"/>
      <c r="I95" s="213"/>
      <c r="J95" s="213"/>
      <c r="K95" s="254"/>
    </row>
    <row r="96" spans="8:11" ht="12" customHeight="1" x14ac:dyDescent="0.2">
      <c r="H96" s="202"/>
      <c r="I96" s="213"/>
      <c r="J96" s="213"/>
      <c r="K96" s="254"/>
    </row>
    <row r="97" spans="8:11" ht="12" customHeight="1" x14ac:dyDescent="0.2">
      <c r="H97" s="202"/>
      <c r="I97" s="213"/>
      <c r="J97" s="213"/>
      <c r="K97" s="254"/>
    </row>
    <row r="98" spans="8:11" ht="12" customHeight="1" x14ac:dyDescent="0.2">
      <c r="H98" s="202"/>
      <c r="I98" s="213"/>
      <c r="J98" s="213"/>
      <c r="K98" s="254"/>
    </row>
    <row r="99" spans="8:11" ht="12" customHeight="1" x14ac:dyDescent="0.2">
      <c r="H99" s="202"/>
      <c r="I99" s="213"/>
      <c r="J99" s="213"/>
      <c r="K99" s="254"/>
    </row>
    <row r="100" spans="8:11" ht="12" customHeight="1" x14ac:dyDescent="0.2">
      <c r="H100" s="202"/>
      <c r="I100" s="213"/>
      <c r="J100" s="213"/>
      <c r="K100" s="254"/>
    </row>
    <row r="101" spans="8:11" ht="12" customHeight="1" thickBot="1" x14ac:dyDescent="0.25">
      <c r="H101" s="233"/>
      <c r="I101" s="234"/>
      <c r="J101" s="234"/>
      <c r="K101" s="255"/>
    </row>
  </sheetData>
  <mergeCells count="26">
    <mergeCell ref="K2:M4"/>
    <mergeCell ref="I27:L27"/>
    <mergeCell ref="A24:E24"/>
    <mergeCell ref="A25:E25"/>
    <mergeCell ref="H24:K24"/>
    <mergeCell ref="H25:K25"/>
    <mergeCell ref="A2:F2"/>
    <mergeCell ref="A3:D3"/>
    <mergeCell ref="A4:D4"/>
    <mergeCell ref="A5:D5"/>
    <mergeCell ref="A6:D6"/>
    <mergeCell ref="J81:K81"/>
    <mergeCell ref="A9:F9"/>
    <mergeCell ref="J83:K83"/>
    <mergeCell ref="A11:E11"/>
    <mergeCell ref="A7:F7"/>
    <mergeCell ref="A10:E10"/>
    <mergeCell ref="A22:E22"/>
    <mergeCell ref="A20:B20"/>
    <mergeCell ref="A21:B21"/>
    <mergeCell ref="A8:D8"/>
    <mergeCell ref="A12:E12"/>
    <mergeCell ref="A13:E13"/>
    <mergeCell ref="A16:B16"/>
    <mergeCell ref="A37:B37"/>
    <mergeCell ref="A38:C38"/>
  </mergeCells>
  <pageMargins left="0.74791666666666667" right="0.74791666666666667" top="0.98402777777777772" bottom="0.98402777777777772" header="0.51180555555555551" footer="0.51180555555555551"/>
  <pageSetup firstPageNumber="0" orientation="portrait" horizontalDpi="300" verticalDpi="300"/>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tabSelected="1" zoomScale="125" zoomScaleNormal="125" zoomScalePageLayoutView="125" workbookViewId="0">
      <selection activeCell="B28" sqref="B28"/>
    </sheetView>
  </sheetViews>
  <sheetFormatPr baseColWidth="10" defaultRowHeight="12.75" x14ac:dyDescent="0.2"/>
  <sheetData>
    <row r="1" spans="1:4" x14ac:dyDescent="0.2">
      <c r="A1" s="1" t="s">
        <v>63</v>
      </c>
      <c r="B1" s="2"/>
      <c r="C1" s="2"/>
      <c r="D1" s="3"/>
    </row>
    <row r="2" spans="1:4" ht="51.95" customHeight="1" thickBot="1" x14ac:dyDescent="0.25">
      <c r="A2" s="4" t="s">
        <v>103</v>
      </c>
      <c r="B2" s="5"/>
      <c r="C2" s="5"/>
      <c r="D2" s="6"/>
    </row>
  </sheetData>
  <mergeCells count="2">
    <mergeCell ref="A1:D1"/>
    <mergeCell ref="A2:D2"/>
  </mergeCells>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Paso1-Parámetros </vt:lpstr>
      <vt:lpstr>Paso 2- Casos de Uso</vt:lpstr>
      <vt:lpstr>Paso 3-Actores</vt:lpstr>
      <vt:lpstr>Paso 4-Factores Técnicos</vt:lpstr>
      <vt:lpstr>Paso 5-Factores del Entorno</vt:lpstr>
      <vt:lpstr>Paso 6-Estimación (Resumen)</vt:lpstr>
      <vt:lpstr>Detalle Casos de Uso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y Maria</dc:creator>
  <cp:lastModifiedBy>Ricardo</cp:lastModifiedBy>
  <dcterms:created xsi:type="dcterms:W3CDTF">2011-09-13T07:47:24Z</dcterms:created>
  <dcterms:modified xsi:type="dcterms:W3CDTF">2018-12-12T03:30:35Z</dcterms:modified>
</cp:coreProperties>
</file>