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filterPrivacy="1" codeName="ThisWorkbook" autoCompressPictures="0"/>
  <bookViews>
    <workbookView xWindow="700" yWindow="100" windowWidth="25320" windowHeight="15160"/>
  </bookViews>
  <sheets>
    <sheet name="Project Timeline" sheetId="1" r:id="rId1"/>
    <sheet name="calcs" sheetId="2" state="hidden" r:id="rId2"/>
  </sheets>
  <definedNames>
    <definedName name="DayRails">StartDateWindow+ROW('Project Timeline'!$1:$22)-1</definedName>
    <definedName name="GridCalc">IFERROR(calcs!$A1/SUMPRODUCT( (Activities[Id]=calcs!$C1)*(Activities[START]&lt;=calcs!A$31)*((Activities[END]&gt;=calcs!A$31)+(LEN(Activities[END])=0)*(Activities[START]=calcs!A$31)) ),NA())</definedName>
    <definedName name="StartDate">calcs!$D$28</definedName>
    <definedName name="StartDateWindow">calcs!$D$25</definedName>
    <definedName name="WindowDays">calcs!$D$29</definedName>
    <definedName name="WindowOffset">calcs!$D$26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3" i="2" l="1"/>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33" i="2"/>
  <c r="A34" i="2"/>
  <c r="A35" i="2"/>
  <c r="A36" i="2"/>
  <c r="A37" i="2"/>
  <c r="A38" i="2"/>
  <c r="A39" i="2"/>
  <c r="A40" i="2"/>
  <c r="D28" i="2"/>
  <c r="D25" i="2"/>
  <c r="E14" i="2"/>
  <c r="E13" i="2"/>
  <c r="E12" i="2"/>
  <c r="E11" i="2"/>
  <c r="E10" i="2"/>
  <c r="E9" i="2"/>
  <c r="E8" i="2"/>
  <c r="E7" i="2"/>
  <c r="E6" i="2"/>
  <c r="B20" i="1"/>
  <c r="B21" i="1"/>
  <c r="B22" i="1"/>
  <c r="B23" i="1"/>
  <c r="B24" i="1"/>
  <c r="B25" i="1"/>
  <c r="B26" i="1"/>
  <c r="B27" i="1"/>
  <c r="B28" i="1"/>
  <c r="B29" i="1"/>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H55" i="2"/>
  <c r="B30" i="1"/>
  <c r="B31" i="1"/>
  <c r="B32" i="1"/>
  <c r="B33" i="1"/>
  <c r="B34" i="1"/>
  <c r="B35" i="1"/>
  <c r="B36" i="1"/>
  <c r="B37" i="1"/>
  <c r="B38" i="1"/>
  <c r="AH72" i="2"/>
  <c r="AH70" i="2"/>
  <c r="AH56" i="2"/>
  <c r="J55" i="2"/>
  <c r="P43" i="2"/>
  <c r="U55" i="2"/>
  <c r="U70" i="2"/>
  <c r="I55" i="2"/>
  <c r="I43" i="2"/>
  <c r="AB55" i="2"/>
  <c r="P55" i="2"/>
  <c r="P70" i="2"/>
  <c r="G55" i="2"/>
  <c r="G70" i="2"/>
  <c r="M55" i="2"/>
  <c r="M70" i="2"/>
  <c r="J43" i="2"/>
  <c r="N43" i="2"/>
  <c r="U43" i="2"/>
  <c r="AF55" i="2"/>
  <c r="AF70" i="2"/>
  <c r="AF43" i="2"/>
  <c r="Z43" i="2"/>
  <c r="T43" i="2"/>
  <c r="AG43" i="2"/>
  <c r="Y43" i="2"/>
  <c r="Z55" i="2"/>
  <c r="AB43" i="2"/>
  <c r="AA43" i="2"/>
  <c r="S43" i="2"/>
  <c r="T55" i="2"/>
  <c r="M43" i="2"/>
  <c r="V43" i="2"/>
  <c r="O43" i="2"/>
  <c r="G43" i="2"/>
  <c r="H55" i="2"/>
  <c r="H70" i="2"/>
  <c r="L55" i="2"/>
  <c r="AD55" i="2"/>
  <c r="X55" i="2"/>
  <c r="R55" i="2"/>
  <c r="R70" i="2"/>
  <c r="V55" i="2"/>
  <c r="V70" i="2"/>
  <c r="Y55" i="2"/>
  <c r="O55" i="2"/>
  <c r="N55" i="2"/>
  <c r="N70" i="2"/>
  <c r="H43" i="2"/>
  <c r="F55" i="2"/>
  <c r="S55" i="2"/>
  <c r="X43" i="2"/>
  <c r="AD43" i="2"/>
  <c r="R43" i="2"/>
  <c r="AG55" i="2"/>
  <c r="AG70" i="2"/>
  <c r="L43" i="2"/>
  <c r="AA55" i="2"/>
  <c r="F43" i="2"/>
  <c r="K43" i="2"/>
  <c r="AE55" i="2"/>
  <c r="AC43" i="2"/>
  <c r="W43" i="2"/>
  <c r="E43" i="2"/>
  <c r="AH43" i="2"/>
  <c r="Q55" i="2"/>
  <c r="AE43" i="2"/>
  <c r="K55" i="2"/>
  <c r="E55" i="2"/>
  <c r="Q43" i="2"/>
  <c r="W55" i="2"/>
  <c r="W70" i="2"/>
  <c r="AC55" i="2"/>
  <c r="AC70" i="2"/>
  <c r="AI31" i="2"/>
  <c r="B39" i="1"/>
  <c r="B40" i="1"/>
  <c r="B41" i="1"/>
  <c r="B42" i="1"/>
  <c r="B43" i="1"/>
  <c r="B44" i="1"/>
  <c r="B45" i="1"/>
  <c r="B46" i="1"/>
  <c r="B47" i="1"/>
  <c r="B48" i="1"/>
  <c r="B49" i="1"/>
  <c r="B50" i="1"/>
  <c r="B51" i="1"/>
  <c r="B52" i="1"/>
  <c r="B53" i="1"/>
  <c r="B54" i="1"/>
  <c r="B55" i="1"/>
  <c r="B56" i="1"/>
  <c r="B57" i="1"/>
  <c r="B58" i="1"/>
  <c r="B59" i="1"/>
  <c r="B60" i="1"/>
  <c r="B61" i="1"/>
  <c r="P56" i="2"/>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c r="D61" i="2"/>
  <c r="D65" i="2"/>
  <c r="Q65" i="2"/>
  <c r="AH58" i="2"/>
  <c r="AH59" i="2"/>
  <c r="AB58" i="2"/>
  <c r="AB59" i="2"/>
  <c r="V58" i="2"/>
  <c r="V59" i="2"/>
  <c r="P58" i="2"/>
  <c r="P59" i="2"/>
  <c r="J58" i="2"/>
  <c r="J59" i="2"/>
  <c r="M58" i="2"/>
  <c r="M59" i="2"/>
  <c r="R58" i="2"/>
  <c r="R59" i="2"/>
  <c r="AG58" i="2"/>
  <c r="AG59" i="2"/>
  <c r="AA58" i="2"/>
  <c r="AA59" i="2"/>
  <c r="U58" i="2"/>
  <c r="U59" i="2"/>
  <c r="O58" i="2"/>
  <c r="O59" i="2"/>
  <c r="I58" i="2"/>
  <c r="I59" i="2"/>
  <c r="X58" i="2"/>
  <c r="X59" i="2"/>
  <c r="AF58" i="2"/>
  <c r="AF59" i="2"/>
  <c r="Z58" i="2"/>
  <c r="Z59" i="2"/>
  <c r="T58" i="2"/>
  <c r="T59" i="2"/>
  <c r="N58" i="2"/>
  <c r="N59" i="2"/>
  <c r="H58" i="2"/>
  <c r="H59" i="2"/>
  <c r="G58" i="2"/>
  <c r="G59" i="2"/>
  <c r="L58" i="2"/>
  <c r="L59" i="2"/>
  <c r="AE58" i="2"/>
  <c r="AE59" i="2"/>
  <c r="Y58" i="2"/>
  <c r="Y59" i="2"/>
  <c r="S58" i="2"/>
  <c r="S59" i="2"/>
  <c r="AD58" i="2"/>
  <c r="AD59" i="2"/>
  <c r="AC58" i="2"/>
  <c r="AC59" i="2"/>
  <c r="W58" i="2"/>
  <c r="W59" i="2"/>
  <c r="Q58" i="2"/>
  <c r="Q59" i="2"/>
  <c r="K58" i="2"/>
  <c r="K59" i="2"/>
  <c r="E58" i="2"/>
  <c r="E59" i="2"/>
  <c r="F58" i="2"/>
  <c r="F59" i="2"/>
  <c r="AA65" i="2"/>
  <c r="R65" i="2"/>
  <c r="AE65" i="2"/>
  <c r="AF65" i="2"/>
  <c r="U65" i="2"/>
  <c r="T65" i="2"/>
  <c r="Z65" i="2"/>
  <c r="K65" i="2"/>
  <c r="N65" i="2"/>
  <c r="I65" i="2"/>
  <c r="E65" i="2"/>
  <c r="Y65" i="2"/>
  <c r="J65" i="2"/>
  <c r="P65" i="2"/>
  <c r="AH65" i="2"/>
  <c r="F65" i="2"/>
  <c r="AG65" i="2"/>
  <c r="AC65" i="2"/>
  <c r="G65" i="2"/>
  <c r="D62" i="2"/>
  <c r="D66" i="2"/>
  <c r="P66" i="2"/>
  <c r="H65" i="2"/>
  <c r="W65" i="2"/>
  <c r="L65" i="2"/>
  <c r="M65" i="2"/>
  <c r="AD65" i="2"/>
  <c r="AB65" i="2"/>
  <c r="V65" i="2"/>
  <c r="O65" i="2"/>
  <c r="S65" i="2"/>
  <c r="X65" i="2"/>
  <c r="AH61" i="2"/>
  <c r="AH62" i="2"/>
  <c r="P61" i="2"/>
  <c r="P62" i="2"/>
  <c r="U61" i="2"/>
  <c r="U62" i="2"/>
  <c r="AG61" i="2"/>
  <c r="AG62" i="2"/>
  <c r="AF61" i="2"/>
  <c r="AF62" i="2"/>
  <c r="Z61" i="2"/>
  <c r="Z62" i="2"/>
  <c r="T61" i="2"/>
  <c r="T62" i="2"/>
  <c r="N61" i="2"/>
  <c r="N62" i="2"/>
  <c r="H61" i="2"/>
  <c r="H62" i="2"/>
  <c r="V61" i="2"/>
  <c r="V62" i="2"/>
  <c r="I61" i="2"/>
  <c r="I62" i="2"/>
  <c r="AE61" i="2"/>
  <c r="AE62" i="2"/>
  <c r="Y61" i="2"/>
  <c r="Y62" i="2"/>
  <c r="S61" i="2"/>
  <c r="S62" i="2"/>
  <c r="M61" i="2"/>
  <c r="M62" i="2"/>
  <c r="G61" i="2"/>
  <c r="G62" i="2"/>
  <c r="AD61" i="2"/>
  <c r="AD62" i="2"/>
  <c r="X61" i="2"/>
  <c r="X62" i="2"/>
  <c r="R61" i="2"/>
  <c r="R62" i="2"/>
  <c r="L61" i="2"/>
  <c r="L62" i="2"/>
  <c r="F61" i="2"/>
  <c r="F62" i="2"/>
  <c r="AC61" i="2"/>
  <c r="AC62" i="2"/>
  <c r="W61" i="2"/>
  <c r="W62" i="2"/>
  <c r="K61" i="2"/>
  <c r="K62" i="2"/>
  <c r="E61" i="2"/>
  <c r="E62" i="2"/>
  <c r="AB61" i="2"/>
  <c r="AB62" i="2"/>
  <c r="J61" i="2"/>
  <c r="J62" i="2"/>
  <c r="AA61" i="2"/>
  <c r="AA62" i="2"/>
  <c r="O61" i="2"/>
  <c r="O62" i="2"/>
  <c r="Q61" i="2"/>
  <c r="Q62" i="2"/>
  <c r="E15" i="2" a="1"/>
  <c r="E15" i="2"/>
  <c r="E16" i="2" a="1"/>
  <c r="E16" i="2"/>
  <c r="E17" i="2" a="1"/>
  <c r="E17" i="2"/>
  <c r="E18" i="2" a="1"/>
  <c r="E18" i="2"/>
  <c r="E19" i="2" a="1"/>
  <c r="E19" i="2"/>
  <c r="E20" i="2" a="1"/>
  <c r="E20" i="2"/>
  <c r="E21" i="2" a="1"/>
  <c r="E21" i="2"/>
  <c r="E22" i="2" a="1"/>
  <c r="E22" i="2"/>
  <c r="E23" i="2" a="1"/>
  <c r="E23" i="2"/>
  <c r="D9" i="2"/>
  <c r="D11" i="2"/>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c r="C35" i="2"/>
  <c r="AI35" i="2"/>
  <c r="F19" i="2"/>
  <c r="C36" i="2"/>
  <c r="AI36" i="2"/>
  <c r="F16" i="2"/>
  <c r="C33" i="2"/>
  <c r="AI33" i="2"/>
  <c r="F17" i="2"/>
  <c r="C34" i="2"/>
  <c r="I34" i="2"/>
  <c r="F15" i="2"/>
  <c r="C32" i="2"/>
  <c r="D32" i="2"/>
  <c r="F20" i="2"/>
  <c r="C37" i="2"/>
  <c r="F22" i="2"/>
  <c r="C39" i="2"/>
  <c r="F21" i="2"/>
  <c r="C38" i="2"/>
  <c r="F23" i="2"/>
  <c r="C40" i="2"/>
  <c r="Z35" i="2"/>
  <c r="O35" i="2"/>
  <c r="Q35" i="2"/>
  <c r="AH35" i="2"/>
  <c r="AH47" i="2"/>
  <c r="U35" i="2"/>
  <c r="R35" i="2"/>
  <c r="P35" i="2"/>
  <c r="I35" i="2"/>
  <c r="AA35" i="2"/>
  <c r="K35" i="2"/>
  <c r="AD35" i="2"/>
  <c r="AF35" i="2"/>
  <c r="L35" i="2"/>
  <c r="E35" i="2"/>
  <c r="S35" i="2"/>
  <c r="H35" i="2"/>
  <c r="J35" i="2"/>
  <c r="W35" i="2"/>
  <c r="M35" i="2"/>
  <c r="AG35" i="2"/>
  <c r="G35" i="2"/>
  <c r="X35" i="2"/>
  <c r="AC35" i="2"/>
  <c r="N35" i="2"/>
  <c r="T35" i="2"/>
  <c r="V35" i="2"/>
  <c r="F35" i="2"/>
  <c r="Y35" i="2"/>
  <c r="AB35" i="2"/>
  <c r="AE35" i="2"/>
  <c r="D35" i="2"/>
  <c r="C47" i="2"/>
  <c r="D47" i="2"/>
  <c r="AH36" i="2"/>
  <c r="AH48" i="2"/>
  <c r="Y36" i="2"/>
  <c r="R36" i="2"/>
  <c r="O36" i="2"/>
  <c r="I33" i="2"/>
  <c r="F34" i="2"/>
  <c r="AC34" i="2"/>
  <c r="C44" i="2"/>
  <c r="D44" i="2"/>
  <c r="D34" i="2"/>
  <c r="C46" i="2"/>
  <c r="D46" i="2"/>
  <c r="AI34" i="2"/>
  <c r="D36" i="2"/>
  <c r="W36" i="2"/>
  <c r="J36" i="2"/>
  <c r="T36" i="2"/>
  <c r="J33" i="2"/>
  <c r="AD36" i="2"/>
  <c r="F36" i="2"/>
  <c r="K36" i="2"/>
  <c r="V36" i="2"/>
  <c r="AA36" i="2"/>
  <c r="AF36" i="2"/>
  <c r="H36" i="2"/>
  <c r="M36" i="2"/>
  <c r="C48" i="2"/>
  <c r="D48" i="2"/>
  <c r="M33" i="2"/>
  <c r="X33" i="2"/>
  <c r="Y34" i="2"/>
  <c r="V34" i="2"/>
  <c r="S34" i="2"/>
  <c r="P34" i="2"/>
  <c r="X36" i="2"/>
  <c r="L36" i="2"/>
  <c r="AC36" i="2"/>
  <c r="Q36" i="2"/>
  <c r="E36" i="2"/>
  <c r="AB36" i="2"/>
  <c r="P36" i="2"/>
  <c r="AG36" i="2"/>
  <c r="U36" i="2"/>
  <c r="I36" i="2"/>
  <c r="Z36" i="2"/>
  <c r="N36" i="2"/>
  <c r="AE36" i="2"/>
  <c r="S36" i="2"/>
  <c r="G36" i="2"/>
  <c r="R32" i="2"/>
  <c r="AF33" i="2"/>
  <c r="W33" i="2"/>
  <c r="Z33" i="2"/>
  <c r="E33" i="2"/>
  <c r="F32" i="2"/>
  <c r="V32" i="2"/>
  <c r="AA33" i="2"/>
  <c r="H33" i="2"/>
  <c r="R33" i="2"/>
  <c r="AH33" i="2"/>
  <c r="AH45" i="2"/>
  <c r="D33" i="2"/>
  <c r="S33" i="2"/>
  <c r="AC33" i="2"/>
  <c r="P33" i="2"/>
  <c r="T34" i="2"/>
  <c r="AD34" i="2"/>
  <c r="K34" i="2"/>
  <c r="AA34" i="2"/>
  <c r="N34" i="2"/>
  <c r="X34" i="2"/>
  <c r="E34" i="2"/>
  <c r="U34" i="2"/>
  <c r="AF34" i="2"/>
  <c r="H34" i="2"/>
  <c r="H46" i="2"/>
  <c r="M34" i="2"/>
  <c r="R34" i="2"/>
  <c r="W34" i="2"/>
  <c r="AH34" i="2"/>
  <c r="J34" i="2"/>
  <c r="I46" i="2"/>
  <c r="O34" i="2"/>
  <c r="Z34" i="2"/>
  <c r="AE34" i="2"/>
  <c r="G34" i="2"/>
  <c r="L34" i="2"/>
  <c r="Q34" i="2"/>
  <c r="AB34" i="2"/>
  <c r="AG34" i="2"/>
  <c r="P32" i="2"/>
  <c r="AE32" i="2"/>
  <c r="AB32" i="2"/>
  <c r="O32" i="2"/>
  <c r="AG33" i="2"/>
  <c r="N33" i="2"/>
  <c r="O33" i="2"/>
  <c r="T33" i="2"/>
  <c r="Y33" i="2"/>
  <c r="AD33" i="2"/>
  <c r="F33" i="2"/>
  <c r="K33" i="2"/>
  <c r="V33" i="2"/>
  <c r="C45" i="2"/>
  <c r="D45" i="2"/>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c r="AI40" i="2"/>
  <c r="C51" i="2"/>
  <c r="D51" i="2"/>
  <c r="AI39" i="2"/>
  <c r="C49" i="2"/>
  <c r="D49" i="2"/>
  <c r="AI37" i="2"/>
  <c r="C50" i="2"/>
  <c r="D50" i="2"/>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Z47" i="2"/>
  <c r="AG47" i="2"/>
  <c r="AD46" i="2"/>
  <c r="T47" i="2"/>
  <c r="U47" i="2"/>
  <c r="K47" i="2"/>
  <c r="AA47" i="2"/>
  <c r="W47" i="2"/>
  <c r="E47" i="2"/>
  <c r="P47" i="2"/>
  <c r="N47" i="2"/>
  <c r="J47" i="2"/>
  <c r="R47" i="2"/>
  <c r="O47" i="2"/>
  <c r="Q47" i="2"/>
  <c r="AC47" i="2"/>
  <c r="V47" i="2"/>
  <c r="X47" i="2"/>
  <c r="AE47" i="2"/>
  <c r="H47" i="2"/>
  <c r="M47" i="2"/>
  <c r="AD47" i="2"/>
  <c r="I47" i="2"/>
  <c r="AF47" i="2"/>
  <c r="F47" i="2"/>
  <c r="L47" i="2"/>
  <c r="G47" i="2"/>
  <c r="Y47" i="2"/>
  <c r="AB47" i="2"/>
  <c r="S47" i="2"/>
  <c r="F48" i="2"/>
  <c r="T48" i="2"/>
  <c r="S46" i="2"/>
  <c r="AB46" i="2"/>
  <c r="AC46"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c r="AG44" i="2"/>
</calcChain>
</file>

<file path=xl/sharedStrings.xml><?xml version="1.0" encoding="utf-8"?>
<sst xmlns="http://schemas.openxmlformats.org/spreadsheetml/2006/main" count="57" uniqueCount="45">
  <si>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</si>
  <si>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</si>
  <si>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</si>
  <si>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</si>
  <si>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</si>
  <si>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</si>
  <si>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</si>
  <si>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</si>
  <si>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</si>
  <si>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</si>
  <si>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</si>
  <si>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</si>
  <si>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</si>
  <si>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</si>
  <si>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</si>
  <si>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</si>
  <si>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</si>
  <si>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Start</t>
  </si>
  <si>
    <t>Project End</t>
  </si>
  <si>
    <t xml:space="preserve">ENTER START DATE: </t>
  </si>
  <si>
    <t>Project Review</t>
  </si>
  <si>
    <t>Project Milestone Report</t>
  </si>
  <si>
    <t>Project Presentation</t>
  </si>
  <si>
    <t>Final Report, Video Demo, Peer Eval</t>
  </si>
  <si>
    <t>FLIPPITY FLAPPITY PROJECT TIMELINE</t>
  </si>
  <si>
    <t>Project Charter</t>
  </si>
  <si>
    <t>FSM for Fish Behavior</t>
  </si>
  <si>
    <t>V1 Mechanical Design CAD</t>
  </si>
  <si>
    <t>V1 Mechanical Design Fab</t>
  </si>
  <si>
    <t>Cap Sense Prototype</t>
  </si>
  <si>
    <t>Electrical Component Integration</t>
  </si>
  <si>
    <t>V2 Mechanical Design CAD + Fab</t>
  </si>
  <si>
    <t>PCB Shield Fab</t>
  </si>
  <si>
    <t>Dynamic Modeling of Fish Motion</t>
  </si>
  <si>
    <t>Hardware Integration Complete</t>
  </si>
  <si>
    <t>FSM Simulation in Statecharts</t>
  </si>
  <si>
    <t>Software Simulation</t>
  </si>
  <si>
    <t>Software Debugging</t>
  </si>
  <si>
    <t>Model/Implement Fish Walking</t>
  </si>
  <si>
    <t>Project Presentation Practice</t>
  </si>
  <si>
    <t>Project Report Write Up</t>
  </si>
  <si>
    <t>[all]</t>
  </si>
  <si>
    <t>[kt]</t>
  </si>
  <si>
    <t>[eo rf]</t>
  </si>
  <si>
    <t>[kt rf]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</si>
</sst>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yyyy"/>
    <numFmt numFmtId="165" formatCode="mm/dd/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3">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xf numFmtId="0" fontId="0" fillId="0" borderId="0" xfId="0" applyFont="1" applyFill="1" applyBorder="1" applyAlignment="1" applyProtection="1">
      <alignment horizontal="left" vertical="center" wrapText="1" indent="1"/>
    </xf>
    <xf numFmtId="0" fontId="0" fillId="0" borderId="0" xfId="0" applyAlignment="1" applyProtection="1">
      <alignment horizontal="left" vertical="center" indent="1"/>
    </xf>
    <xf numFmtId="165" fontId="0" fillId="0" borderId="0" xfId="0" applyNumberFormat="1" applyAlignment="1" applyProtection="1">
      <alignment horizontal="left" vertical="center" indent="1"/>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0"/>
          <c:y val="0.0"/>
          <c:w val="1.0"/>
          <c:h val="1.0"/>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41932.0</c:v>
                </c:pt>
                <c:pt idx="1">
                  <c:v>41933.0</c:v>
                </c:pt>
                <c:pt idx="2">
                  <c:v>41934.0</c:v>
                </c:pt>
                <c:pt idx="3">
                  <c:v>41935.0</c:v>
                </c:pt>
                <c:pt idx="4">
                  <c:v>41936.0</c:v>
                </c:pt>
                <c:pt idx="5">
                  <c:v>41937.0</c:v>
                </c:pt>
                <c:pt idx="6">
                  <c:v>41938.0</c:v>
                </c:pt>
                <c:pt idx="7">
                  <c:v>41939.0</c:v>
                </c:pt>
                <c:pt idx="8">
                  <c:v>41940.0</c:v>
                </c:pt>
                <c:pt idx="9">
                  <c:v>41941.0</c:v>
                </c:pt>
                <c:pt idx="10">
                  <c:v>41942.0</c:v>
                </c:pt>
                <c:pt idx="11">
                  <c:v>41943.0</c:v>
                </c:pt>
                <c:pt idx="12">
                  <c:v>41944.0</c:v>
                </c:pt>
                <c:pt idx="13">
                  <c:v>41945.0</c:v>
                </c:pt>
                <c:pt idx="14">
                  <c:v>41946.0</c:v>
                </c:pt>
                <c:pt idx="15">
                  <c:v>41947.0</c:v>
                </c:pt>
                <c:pt idx="16">
                  <c:v>41948.0</c:v>
                </c:pt>
                <c:pt idx="17">
                  <c:v>41949.0</c:v>
                </c:pt>
                <c:pt idx="18">
                  <c:v>41950.0</c:v>
                </c:pt>
                <c:pt idx="19">
                  <c:v>41951.0</c:v>
                </c:pt>
                <c:pt idx="20">
                  <c:v>41952.0</c:v>
                </c:pt>
                <c:pt idx="21">
                  <c:v>41953.0</c:v>
                </c:pt>
                <c:pt idx="22">
                  <c:v>41954.0</c:v>
                </c:pt>
                <c:pt idx="23">
                  <c:v>41955.0</c:v>
                </c:pt>
                <c:pt idx="24">
                  <c:v>41956.0</c:v>
                </c:pt>
                <c:pt idx="25">
                  <c:v>41957.0</c:v>
                </c:pt>
                <c:pt idx="26">
                  <c:v>41958.0</c:v>
                </c:pt>
                <c:pt idx="27">
                  <c:v>41959.0</c:v>
                </c:pt>
                <c:pt idx="28">
                  <c:v>41960.0</c:v>
                </c:pt>
                <c:pt idx="29">
                  <c:v>41961.0</c:v>
                </c:pt>
              </c:numCache>
            </c:numRef>
          </c:cat>
          <c:val>
            <c:numRef>
              <c:f>calcs!$E$32:$AH$32</c:f>
              <c:numCache>
                <c:formatCode>General</c:formatCode>
                <c:ptCount val="30"/>
                <c:pt idx="0">
                  <c:v>11.3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calcs!$E$44:$AH$44</c:f>
              <c:numCache>
                <c:formatCode>General</c:formatCode>
                <c:ptCount val="30"/>
                <c:pt idx="0">
                  <c:v>11.3</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c:formatCode>
                <c:ptCount val="30"/>
                <c:pt idx="0">
                  <c:v>41932.0</c:v>
                </c:pt>
                <c:pt idx="1">
                  <c:v>41933.0</c:v>
                </c:pt>
                <c:pt idx="2">
                  <c:v>41934.0</c:v>
                </c:pt>
                <c:pt idx="3">
                  <c:v>41935.0</c:v>
                </c:pt>
                <c:pt idx="4">
                  <c:v>41936.0</c:v>
                </c:pt>
                <c:pt idx="5">
                  <c:v>41937.0</c:v>
                </c:pt>
                <c:pt idx="6">
                  <c:v>41938.0</c:v>
                </c:pt>
                <c:pt idx="7">
                  <c:v>41939.0</c:v>
                </c:pt>
                <c:pt idx="8">
                  <c:v>41940.0</c:v>
                </c:pt>
                <c:pt idx="9">
                  <c:v>41941.0</c:v>
                </c:pt>
                <c:pt idx="10">
                  <c:v>41942.0</c:v>
                </c:pt>
                <c:pt idx="11">
                  <c:v>41943.0</c:v>
                </c:pt>
                <c:pt idx="12">
                  <c:v>41944.0</c:v>
                </c:pt>
                <c:pt idx="13">
                  <c:v>41945.0</c:v>
                </c:pt>
                <c:pt idx="14">
                  <c:v>41946.0</c:v>
                </c:pt>
                <c:pt idx="15">
                  <c:v>41947.0</c:v>
                </c:pt>
                <c:pt idx="16">
                  <c:v>41948.0</c:v>
                </c:pt>
                <c:pt idx="17">
                  <c:v>41949.0</c:v>
                </c:pt>
                <c:pt idx="18">
                  <c:v>41950.0</c:v>
                </c:pt>
                <c:pt idx="19">
                  <c:v>41951.0</c:v>
                </c:pt>
                <c:pt idx="20">
                  <c:v>41952.0</c:v>
                </c:pt>
                <c:pt idx="21">
                  <c:v>41953.0</c:v>
                </c:pt>
                <c:pt idx="22">
                  <c:v>41954.0</c:v>
                </c:pt>
                <c:pt idx="23">
                  <c:v>41955.0</c:v>
                </c:pt>
                <c:pt idx="24">
                  <c:v>41956.0</c:v>
                </c:pt>
                <c:pt idx="25">
                  <c:v>41957.0</c:v>
                </c:pt>
                <c:pt idx="26">
                  <c:v>41958.0</c:v>
                </c:pt>
                <c:pt idx="27">
                  <c:v>41959.0</c:v>
                </c:pt>
                <c:pt idx="28">
                  <c:v>41960.0</c:v>
                </c:pt>
                <c:pt idx="29">
                  <c:v>41961.0</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10.3</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PROJECT REVIEW</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10.3</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41932.0</c:v>
                </c:pt>
                <c:pt idx="1">
                  <c:v>41933.0</c:v>
                </c:pt>
                <c:pt idx="2">
                  <c:v>41934.0</c:v>
                </c:pt>
                <c:pt idx="3">
                  <c:v>41935.0</c:v>
                </c:pt>
                <c:pt idx="4">
                  <c:v>41936.0</c:v>
                </c:pt>
                <c:pt idx="5">
                  <c:v>41937.0</c:v>
                </c:pt>
                <c:pt idx="6">
                  <c:v>41938.0</c:v>
                </c:pt>
                <c:pt idx="7">
                  <c:v>41939.0</c:v>
                </c:pt>
                <c:pt idx="8">
                  <c:v>41940.0</c:v>
                </c:pt>
                <c:pt idx="9">
                  <c:v>41941.0</c:v>
                </c:pt>
                <c:pt idx="10">
                  <c:v>41942.0</c:v>
                </c:pt>
                <c:pt idx="11">
                  <c:v>41943.0</c:v>
                </c:pt>
                <c:pt idx="12">
                  <c:v>41944.0</c:v>
                </c:pt>
                <c:pt idx="13">
                  <c:v>41945.0</c:v>
                </c:pt>
                <c:pt idx="14">
                  <c:v>41946.0</c:v>
                </c:pt>
                <c:pt idx="15">
                  <c:v>41947.0</c:v>
                </c:pt>
                <c:pt idx="16">
                  <c:v>41948.0</c:v>
                </c:pt>
                <c:pt idx="17">
                  <c:v>41949.0</c:v>
                </c:pt>
                <c:pt idx="18">
                  <c:v>41950.0</c:v>
                </c:pt>
                <c:pt idx="19">
                  <c:v>41951.0</c:v>
                </c:pt>
                <c:pt idx="20">
                  <c:v>41952.0</c:v>
                </c:pt>
                <c:pt idx="21">
                  <c:v>41953.0</c:v>
                </c:pt>
                <c:pt idx="22">
                  <c:v>41954.0</c:v>
                </c:pt>
                <c:pt idx="23">
                  <c:v>41955.0</c:v>
                </c:pt>
                <c:pt idx="24">
                  <c:v>41956.0</c:v>
                </c:pt>
                <c:pt idx="25">
                  <c:v>41957.0</c:v>
                </c:pt>
                <c:pt idx="26">
                  <c:v>41958.0</c:v>
                </c:pt>
                <c:pt idx="27">
                  <c:v>41959.0</c:v>
                </c:pt>
                <c:pt idx="28">
                  <c:v>41960.0</c:v>
                </c:pt>
                <c:pt idx="29">
                  <c:v>41961.0</c:v>
                </c:pt>
              </c:numCache>
            </c:numRef>
          </c:cat>
          <c:val>
            <c:numRef>
              <c:f>calcs!$E$34:$AH$34</c:f>
              <c:numCache>
                <c:formatCode>General</c:formatCode>
                <c:ptCount val="30"/>
                <c:pt idx="0">
                  <c:v>9.3</c:v>
                </c:pt>
                <c:pt idx="1">
                  <c:v>9.3</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PROJECT CHARTER</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9.3</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41932.0</c:v>
                </c:pt>
                <c:pt idx="1">
                  <c:v>41933.0</c:v>
                </c:pt>
                <c:pt idx="2">
                  <c:v>41934.0</c:v>
                </c:pt>
                <c:pt idx="3">
                  <c:v>41935.0</c:v>
                </c:pt>
                <c:pt idx="4">
                  <c:v>41936.0</c:v>
                </c:pt>
                <c:pt idx="5">
                  <c:v>41937.0</c:v>
                </c:pt>
                <c:pt idx="6">
                  <c:v>41938.0</c:v>
                </c:pt>
                <c:pt idx="7">
                  <c:v>41939.0</c:v>
                </c:pt>
                <c:pt idx="8">
                  <c:v>41940.0</c:v>
                </c:pt>
                <c:pt idx="9">
                  <c:v>41941.0</c:v>
                </c:pt>
                <c:pt idx="10">
                  <c:v>41942.0</c:v>
                </c:pt>
                <c:pt idx="11">
                  <c:v>41943.0</c:v>
                </c:pt>
                <c:pt idx="12">
                  <c:v>41944.0</c:v>
                </c:pt>
                <c:pt idx="13">
                  <c:v>41945.0</c:v>
                </c:pt>
                <c:pt idx="14">
                  <c:v>41946.0</c:v>
                </c:pt>
                <c:pt idx="15">
                  <c:v>41947.0</c:v>
                </c:pt>
                <c:pt idx="16">
                  <c:v>41948.0</c:v>
                </c:pt>
                <c:pt idx="17">
                  <c:v>41949.0</c:v>
                </c:pt>
                <c:pt idx="18">
                  <c:v>41950.0</c:v>
                </c:pt>
                <c:pt idx="19">
                  <c:v>41951.0</c:v>
                </c:pt>
                <c:pt idx="20">
                  <c:v>41952.0</c:v>
                </c:pt>
                <c:pt idx="21">
                  <c:v>41953.0</c:v>
                </c:pt>
                <c:pt idx="22">
                  <c:v>41954.0</c:v>
                </c:pt>
                <c:pt idx="23">
                  <c:v>41955.0</c:v>
                </c:pt>
                <c:pt idx="24">
                  <c:v>41956.0</c:v>
                </c:pt>
                <c:pt idx="25">
                  <c:v>41957.0</c:v>
                </c:pt>
                <c:pt idx="26">
                  <c:v>41958.0</c:v>
                </c:pt>
                <c:pt idx="27">
                  <c:v>41959.0</c:v>
                </c:pt>
                <c:pt idx="28">
                  <c:v>41960.0</c:v>
                </c:pt>
                <c:pt idx="29">
                  <c:v>41961.0</c:v>
                </c:pt>
              </c:numCache>
            </c:numRef>
          </c:cat>
          <c:val>
            <c:numRef>
              <c:f>calcs!$E$35:$AH$35</c:f>
              <c:numCache>
                <c:formatCode>General</c:formatCode>
                <c:ptCount val="30"/>
                <c:pt idx="0">
                  <c:v>8.3</c:v>
                </c:pt>
                <c:pt idx="1">
                  <c:v>8.3</c:v>
                </c:pt>
                <c:pt idx="2">
                  <c:v>8.3</c:v>
                </c:pt>
                <c:pt idx="3">
                  <c:v>8.3</c:v>
                </c:pt>
                <c:pt idx="4">
                  <c:v>8.3</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FSM FOR FISH BEHAVIOR</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8.3</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41932.0</c:v>
                </c:pt>
                <c:pt idx="1">
                  <c:v>41933.0</c:v>
                </c:pt>
                <c:pt idx="2">
                  <c:v>41934.0</c:v>
                </c:pt>
                <c:pt idx="3">
                  <c:v>41935.0</c:v>
                </c:pt>
                <c:pt idx="4">
                  <c:v>41936.0</c:v>
                </c:pt>
                <c:pt idx="5">
                  <c:v>41937.0</c:v>
                </c:pt>
                <c:pt idx="6">
                  <c:v>41938.0</c:v>
                </c:pt>
                <c:pt idx="7">
                  <c:v>41939.0</c:v>
                </c:pt>
                <c:pt idx="8">
                  <c:v>41940.0</c:v>
                </c:pt>
                <c:pt idx="9">
                  <c:v>41941.0</c:v>
                </c:pt>
                <c:pt idx="10">
                  <c:v>41942.0</c:v>
                </c:pt>
                <c:pt idx="11">
                  <c:v>41943.0</c:v>
                </c:pt>
                <c:pt idx="12">
                  <c:v>41944.0</c:v>
                </c:pt>
                <c:pt idx="13">
                  <c:v>41945.0</c:v>
                </c:pt>
                <c:pt idx="14">
                  <c:v>41946.0</c:v>
                </c:pt>
                <c:pt idx="15">
                  <c:v>41947.0</c:v>
                </c:pt>
                <c:pt idx="16">
                  <c:v>41948.0</c:v>
                </c:pt>
                <c:pt idx="17">
                  <c:v>41949.0</c:v>
                </c:pt>
                <c:pt idx="18">
                  <c:v>41950.0</c:v>
                </c:pt>
                <c:pt idx="19">
                  <c:v>41951.0</c:v>
                </c:pt>
                <c:pt idx="20">
                  <c:v>41952.0</c:v>
                </c:pt>
                <c:pt idx="21">
                  <c:v>41953.0</c:v>
                </c:pt>
                <c:pt idx="22">
                  <c:v>41954.0</c:v>
                </c:pt>
                <c:pt idx="23">
                  <c:v>41955.0</c:v>
                </c:pt>
                <c:pt idx="24">
                  <c:v>41956.0</c:v>
                </c:pt>
                <c:pt idx="25">
                  <c:v>41957.0</c:v>
                </c:pt>
                <c:pt idx="26">
                  <c:v>41958.0</c:v>
                </c:pt>
                <c:pt idx="27">
                  <c:v>41959.0</c:v>
                </c:pt>
                <c:pt idx="28">
                  <c:v>41960.0</c:v>
                </c:pt>
                <c:pt idx="29">
                  <c:v>41961.0</c:v>
                </c:pt>
              </c:numCache>
            </c:numRef>
          </c:cat>
          <c:val>
            <c:numRef>
              <c:f>calcs!$E$36:$AH$36</c:f>
              <c:numCache>
                <c:formatCode>General</c:formatCode>
                <c:ptCount val="30"/>
                <c:pt idx="0">
                  <c:v>7.300000000000001</c:v>
                </c:pt>
                <c:pt idx="1">
                  <c:v>7.300000000000001</c:v>
                </c:pt>
                <c:pt idx="2">
                  <c:v>7.300000000000001</c:v>
                </c:pt>
                <c:pt idx="3">
                  <c:v>7.300000000000001</c:v>
                </c:pt>
                <c:pt idx="4">
                  <c:v>7.300000000000001</c:v>
                </c:pt>
                <c:pt idx="5">
                  <c:v>7.300000000000001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V1 MECHANICAL DESIGN CAD</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7.300000000000001</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6.300000000000001</c:v>
                </c:pt>
                <c:pt idx="8">
                  <c:v>6.300000000000001</c:v>
                </c:pt>
                <c:pt idx="9">
                  <c:v>6.300000000000001</c:v>
                </c:pt>
                <c:pt idx="10">
                  <c:v>6.300000000000001</c:v>
                </c:pt>
                <c:pt idx="11">
                  <c:v>6.300000000000001</c:v>
                </c:pt>
                <c:pt idx="12">
                  <c:v>6.300000000000001</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V1 MECHANICAL DESIGN FAB</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6.300000000000001</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5.300000000000001</c:v>
                </c:pt>
                <c:pt idx="8">
                  <c:v>5.300000000000001</c:v>
                </c:pt>
                <c:pt idx="9">
                  <c:v>5.300000000000001</c:v>
                </c:pt>
                <c:pt idx="10">
                  <c:v>5.300000000000001</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CAP SENSE PROTOTYPE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5.300000000000001</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4.300000000000001</c:v>
                </c:pt>
                <c:pt idx="12">
                  <c:v>4.300000000000001</c:v>
                </c:pt>
                <c:pt idx="13">
                  <c:v>4.300000000000001</c:v>
                </c:pt>
                <c:pt idx="14">
                  <c:v>4.300000000000001</c:v>
                </c:pt>
                <c:pt idx="15">
                  <c:v>4.300000000000001</c:v>
                </c:pt>
                <c:pt idx="16">
                  <c:v>4.300000000000001</c:v>
                </c:pt>
                <c:pt idx="17">
                  <c:v>4.300000000000001</c:v>
                </c:pt>
                <c:pt idx="18">
                  <c:v>4.300000000000001</c:v>
                </c:pt>
                <c:pt idx="19">
                  <c:v>4.300000000000001</c:v>
                </c:pt>
                <c:pt idx="20">
                  <c:v>#N/A</c:v>
                </c:pt>
                <c:pt idx="21">
                  <c:v>#N/A</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ELECTRICAL COMPONENT INTEGRATION</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4.300000000000001</c:v>
                </c:pt>
                <c:pt idx="20">
                  <c:v>#N/A</c:v>
                </c:pt>
                <c:pt idx="21">
                  <c:v>#N/A</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3.300000000000001</c:v>
                </c:pt>
                <c:pt idx="15">
                  <c:v>3.300000000000001</c:v>
                </c:pt>
                <c:pt idx="16">
                  <c:v>3.300000000000001</c:v>
                </c:pt>
                <c:pt idx="17">
                  <c:v>3.300000000000001</c:v>
                </c:pt>
                <c:pt idx="18">
                  <c:v>3.300000000000001</c:v>
                </c:pt>
                <c:pt idx="19">
                  <c:v>3.300000000000001</c:v>
                </c:pt>
                <c:pt idx="20">
                  <c:v>#N/A</c:v>
                </c:pt>
                <c:pt idx="21">
                  <c:v>#N/A</c:v>
                </c:pt>
                <c:pt idx="22">
                  <c:v>#N/A</c:v>
                </c:pt>
                <c:pt idx="23">
                  <c:v>#N/A</c:v>
                </c:pt>
                <c:pt idx="24">
                  <c:v>#N/A</c:v>
                </c:pt>
                <c:pt idx="25">
                  <c:v>#N/A</c:v>
                </c:pt>
                <c:pt idx="26">
                  <c:v>#N/A</c:v>
                </c:pt>
                <c:pt idx="27">
                  <c:v>#N/A</c:v>
                </c:pt>
                <c:pt idx="28">
                  <c:v>#N/A</c:v>
                </c:pt>
                <c:pt idx="29">
                  <c:v>#N/A</c:v>
                </c:pt>
              </c:numCache>
            </c:numRef>
          </c:val>
          <c:smooth val="0"/>
        </c:ser>
        <c:ser>
          <c:idx val="17"/>
          <c:order val="17"/>
          <c:tx>
            <c:strRef>
              <c:f>calcs!$D$52</c:f>
              <c:strCache>
                <c:ptCount val="1"/>
                <c:pt idx="0">
                  <c:v>V2 MECHANICAL DESIGN CAD + FAB</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3.300000000000001</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0"/>
            <c:spPr>
              <a:ln w="263525">
                <a:solidFill>
                  <a:schemeClr val="bg1">
                    <a:lumMod val="95000"/>
                  </a:schemeClr>
                </a:solidFill>
              </a:ln>
            </c:spPr>
          </c:errBars>
          <c:val>
            <c:numRef>
              <c:f>calcs!$E$56:$AH$56</c:f>
              <c:numCache>
                <c:formatCode>General</c:formatCode>
                <c:ptCount val="30"/>
                <c:pt idx="0">
                  <c:v>#N/A</c:v>
                </c:pt>
                <c:pt idx="1">
                  <c:v>5.0</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Oct 2014</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Nov 2014</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Nov 2014</c:v>
                </c:pt>
              </c:strCache>
            </c:strRef>
          </c:tx>
          <c:marker>
            <c:symbol val="none"/>
          </c:marker>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0.5</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Oct 2014</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{8B9F0DFE-3FD1-48F9-AB8D-82F500ECCDCF}</c15:txfldGUID>
                      <c15:f>calcs!$E$72</c15:f>
                      <c15:dlblFieldTableCache>
                        <c:ptCount val="1"/>
                        <c:pt idx="0">
                          <c:v>20</c:v>
                        </c:pt>
                      </c15:dlblFieldTableCache>
                    </c15:dlblFTEntry>
                  </c15:dlblFieldTable>
                  <c15:showDataLabelsRange val="0"/>
                </c:ext>
              </c:extLst>
            </c:dLbl>
            <c:dLbl>
              <c:idx val="1"/>
              <c:layout/>
              <c:tx>
                <c:strRef>
                  <c:f>calcs!$F$72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{759E2BBF-C895-4DA9-AD04-B15BA80FB5D4}</c15:txfldGUID>
                      <c15:f>calcs!$F$72</c15:f>
                      <c15:dlblFieldTableCache>
                        <c:ptCount val="1"/>
                        <c:pt idx="0">
                          <c:v>21</c:v>
                        </c:pt>
                      </c15:dlblFieldTableCache>
                    </c15:dlblFTEntry>
                  </c15:dlblFieldTable>
                  <c15:showDataLabelsRange val="0"/>
                </c:ext>
              </c:extLst>
            </c:dLbl>
            <c:dLbl>
              <c:idx val="2"/>
              <c:layout/>
              <c:tx>
                <c:strRef>
                  <c:f>calcs!$G$72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{7D207912-15F0-4989-AFD6-5AD9AB3BBD55}</c15:txfldGUID>
                      <c15:f>calcs!$G$72</c15:f>
                      <c15:dlblFieldTableCache>
                        <c:ptCount val="1"/>
                        <c:pt idx="0">
                          <c:v>22</c:v>
                        </c:pt>
                      </c15:dlblFieldTableCache>
                    </c15:dlblFTEntry>
                  </c15:dlblFieldTable>
                  <c15:showDataLabelsRange val="0"/>
                </c:ext>
              </c:extLst>
            </c:dLbl>
            <c:dLbl>
              <c:idx val="3"/>
              <c:layout/>
              <c:tx>
                <c:strRef>
                  <c:f>calcs!$H$72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{F90B99C5-0D83-462A-B640-6E1EED047910}</c15:txfldGUID>
                      <c15:f>calcs!$H$72</c15:f>
                      <c15:dlblFieldTableCache>
                        <c:ptCount val="1"/>
                        <c:pt idx="0">
                          <c:v>23</c:v>
                        </c:pt>
                      </c15:dlblFieldTableCache>
                    </c15:dlblFTEntry>
                  </c15:dlblFieldTable>
                  <c15:showDataLabelsRange val="0"/>
                </c:ext>
              </c:extLst>
            </c:dLbl>
            <c:dLbl>
              <c:idx val="4"/>
              <c:layout/>
              <c:tx>
                <c:strRef>
                  <c:f>calcs!$I$72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{D4F77FF5-E64D-4EFB-91D6-E8A6A38AC1DA}</c15:txfldGUID>
                      <c15:f>calcs!$I$72</c15:f>
                      <c15:dlblFieldTableCache>
                        <c:ptCount val="1"/>
                        <c:pt idx="0">
                          <c:v>24</c:v>
                        </c:pt>
                      </c15:dlblFieldTableCache>
                    </c15:dlblFTEntry>
                  </c15:dlblFieldTable>
                  <c15:showDataLabelsRange val="0"/>
                </c:ext>
              </c:extLst>
            </c:dLbl>
            <c:dLbl>
              <c:idx val="5"/>
              <c:layout/>
              <c:tx>
                <c:strRef>
                  <c:f>calcs!$J$72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{84D5CF5E-6E30-4817-8B93-D6AD5CC1A8E8}</c15:txfldGUID>
                      <c15:f>calcs!$J$72</c15:f>
                      <c15:dlblFieldTableCache>
                        <c:ptCount val="1"/>
                        <c:pt idx="0">
                          <c:v>25</c:v>
                        </c:pt>
                      </c15:dlblFieldTableCache>
                    </c15:dlblFTEntry>
                  </c15:dlblFieldTable>
                  <c15:showDataLabelsRange val="0"/>
                </c:ext>
              </c:extLst>
            </c:dLbl>
            <c:dLbl>
              <c:idx val="6"/>
              <c:layout/>
              <c:tx>
                <c:strRef>
                  <c:f>calcs!$K$72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{FF529E39-1F2C-4CC9-9621-5B6E4B10DA9F}</c15:txfldGUID>
                      <c15:f>calcs!$K$72</c15:f>
                      <c15:dlblFieldTableCache>
                        <c:ptCount val="1"/>
                        <c:pt idx="0">
                          <c:v>26</c:v>
                        </c:pt>
                      </c15:dlblFieldTableCache>
                    </c15:dlblFTEntry>
                  </c15:dlblFieldTable>
                  <c15:showDataLabelsRange val="0"/>
                </c:ext>
              </c:extLst>
            </c:dLbl>
            <c:dLbl>
              <c:idx val="7"/>
              <c:layout/>
              <c:tx>
                <c:strRef>
                  <c:f>calcs!$L$72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{895C0DD5-2A7C-4DE8-B720-422485AF7C7E}</c15:txfldGUID>
                      <c15:f>calcs!$L$72</c15:f>
                      <c15:dlblFieldTableCache>
                        <c:ptCount val="1"/>
                        <c:pt idx="0">
                          <c:v>27</c:v>
                        </c:pt>
                      </c15:dlblFieldTableCache>
                    </c15:dlblFTEntry>
                  </c15:dlblFieldTable>
                  <c15:showDataLabelsRange val="0"/>
                </c:ext>
              </c:extLst>
            </c:dLbl>
            <c:dLbl>
              <c:idx val="8"/>
              <c:layout/>
              <c:tx>
                <c:strRef>
                  <c:f>calcs!$M$72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{EC433C31-97C9-40FE-B751-4FB3B29F11FB}</c15:txfldGUID>
                      <c15:f>calcs!$M$72</c15:f>
                      <c15:dlblFieldTableCache>
                        <c:ptCount val="1"/>
                        <c:pt idx="0">
                          <c:v>28</c:v>
                        </c:pt>
                      </c15:dlblFieldTableCache>
                    </c15:dlblFTEntry>
                  </c15:dlblFieldTable>
                  <c15:showDataLabelsRange val="0"/>
                </c:ext>
              </c:extLst>
            </c:dLbl>
            <c:dLbl>
              <c:idx val="9"/>
              <c:layout/>
              <c:tx>
                <c:strRef>
                  <c:f>calcs!$N$72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{FE1F7B95-335F-403C-A3A3-972F47824EB7}</c15:txfldGUID>
                      <c15:f>calcs!$N$72</c15:f>
                      <c15:dlblFieldTableCache>
                        <c:ptCount val="1"/>
                        <c:pt idx="0">
                          <c:v>29</c:v>
                        </c:pt>
                      </c15:dlblFieldTableCache>
                    </c15:dlblFTEntry>
                  </c15:dlblFieldTable>
                  <c15:showDataLabelsRange val="0"/>
                </c:ext>
              </c:extLst>
            </c:dLbl>
            <c:dLbl>
              <c:idx val="10"/>
              <c:layout/>
              <c:tx>
                <c:strRef>
                  <c:f>calcs!$O$72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{7BD63140-945F-4E83-A35B-4041CDA07B80}</c15:txfldGUID>
                      <c15:f>calcs!$O$72</c15:f>
                      <c15:dlblFieldTableCache>
                        <c:ptCount val="1"/>
                        <c:pt idx="0">
                          <c:v>30</c:v>
                        </c:pt>
                      </c15:dlblFieldTableCache>
                    </c15:dlblFTEntry>
                  </c15:dlblFieldTable>
                  <c15:showDataLabelsRange val="0"/>
                </c:ext>
              </c:extLst>
            </c:dLbl>
            <c:dLbl>
              <c:idx val="11"/>
              <c:layout/>
              <c:tx>
                <c:strRef>
                  <c:f>calcs!$P$72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{29C0450C-A187-40F4-92CD-12CBBF1173C6}</c15:txfldGUID>
                      <c15:f>calcs!$P$72</c15:f>
                      <c15:dlblFieldTableCache>
                        <c:ptCount val="1"/>
                        <c:pt idx="0">
                          <c:v>31</c:v>
                        </c:pt>
                      </c15:dlblFieldTableCache>
                    </c15:dlblFTEntry>
                  </c15:dlblFieldTable>
                  <c15:showDataLabelsRange val="0"/>
                </c:ext>
              </c:extLst>
            </c:dLbl>
            <c:dLbl>
              <c:idx val="12"/>
              <c:layout/>
              <c:tx>
                <c:strRef>
                  <c:f>calcs!$Q$72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{3F2E99F1-F89B-4067-89FE-CB2096955AA4}</c15:txfldGUID>
                      <c15:f>calcs!$Q$72</c15:f>
                      <c15:dlblFieldTableCache>
                        <c:ptCount val="1"/>
                        <c:pt idx="0">
                          <c:v>01</c:v>
                        </c:pt>
                      </c15:dlblFieldTableCache>
                    </c15:dlblFTEntry>
                  </c15:dlblFieldTable>
                  <c15:showDataLabelsRange val="0"/>
                </c:ext>
              </c:extLst>
            </c:dLbl>
            <c:dLbl>
              <c:idx val="13"/>
              <c:layout/>
              <c:tx>
                <c:strRef>
                  <c:f>calcs!$R$72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{C7C6D7DF-94C9-4D35-A9FC-A09B1489DC0A}</c15:txfldGUID>
                      <c15:f>calcs!$R$72</c15:f>
                      <c15:dlblFieldTableCache>
                        <c:ptCount val="1"/>
                        <c:pt idx="0">
                          <c:v>02</c:v>
                        </c:pt>
                      </c15:dlblFieldTableCache>
                    </c15:dlblFTEntry>
                  </c15:dlblFieldTable>
                  <c15:showDataLabelsRange val="0"/>
                </c:ext>
              </c:extLst>
            </c:dLbl>
            <c:dLbl>
              <c:idx val="14"/>
              <c:layout/>
              <c:tx>
                <c:strRef>
                  <c:f>calcs!$S$72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{B735B7DB-D1D2-4E69-A8EE-68BD31899315}</c15:txfldGUID>
                      <c15:f>calcs!$S$72</c15:f>
                      <c15:dlblFieldTableCache>
                        <c:ptCount val="1"/>
                        <c:pt idx="0">
                          <c:v>03</c:v>
                        </c:pt>
                      </c15:dlblFieldTableCache>
                    </c15:dlblFTEntry>
                  </c15:dlblFieldTable>
                  <c15:showDataLabelsRange val="0"/>
                </c:ext>
              </c:extLst>
            </c:dLbl>
            <c:dLbl>
              <c:idx val="15"/>
              <c:layout/>
              <c:tx>
                <c:strRef>
                  <c:f>calcs!$T$72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{32F3D534-E40D-43D5-A2C1-87767895DB73}</c15:txfldGUID>
                      <c15:f>calcs!$T$72</c15:f>
                      <c15:dlblFieldTableCache>
                        <c:ptCount val="1"/>
                        <c:pt idx="0">
                          <c:v>04</c:v>
                        </c:pt>
                      </c15:dlblFieldTableCache>
                    </c15:dlblFTEntry>
                  </c15:dlblFieldTable>
                  <c15:showDataLabelsRange val="0"/>
                </c:ext>
              </c:extLst>
            </c:dLbl>
            <c:dLbl>
              <c:idx val="16"/>
              <c:layout/>
              <c:tx>
                <c:strRef>
                  <c:f>calcs!$U$72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{464D9D63-D6F6-4BEA-A203-C40E71D404CF}</c15:txfldGUID>
                      <c15:f>calcs!$U$72</c15:f>
                      <c15:dlblFieldTableCache>
                        <c:ptCount val="1"/>
                        <c:pt idx="0">
                          <c:v>05</c:v>
                        </c:pt>
                      </c15:dlblFieldTableCache>
                    </c15:dlblFTEntry>
                  </c15:dlblFieldTable>
                  <c15:showDataLabelsRange val="0"/>
                </c:ext>
              </c:extLst>
            </c:dLbl>
            <c:dLbl>
              <c:idx val="17"/>
              <c:layout/>
              <c:tx>
                <c:strRef>
                  <c:f>calcs!$V$72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{E52F3B29-574A-4765-BA6B-2AA9FEC6E833}</c15:txfldGUID>
                      <c15:f>calcs!$V$72</c15:f>
                      <c15:dlblFieldTableCache>
                        <c:ptCount val="1"/>
                        <c:pt idx="0">
                          <c:v>06</c:v>
                        </c:pt>
                      </c15:dlblFieldTableCache>
                    </c15:dlblFTEntry>
                  </c15:dlblFieldTable>
                  <c15:showDataLabelsRange val="0"/>
                </c:ext>
              </c:extLst>
            </c:dLbl>
            <c:dLbl>
              <c:idx val="18"/>
              <c:layout/>
              <c:tx>
                <c:strRef>
                  <c:f>calcs!$W$72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{B9F1533E-7999-42D4-A94B-162959FF2494}</c15:txfldGUID>
                      <c15:f>calcs!$W$72</c15:f>
                      <c15:dlblFieldTableCache>
                        <c:ptCount val="1"/>
                        <c:pt idx="0">
                          <c:v>07</c:v>
                        </c:pt>
                      </c15:dlblFieldTableCache>
                    </c15:dlblFTEntry>
                  </c15:dlblFieldTable>
                  <c15:showDataLabelsRange val="0"/>
                </c:ext>
              </c:extLst>
            </c:dLbl>
            <c:dLbl>
              <c:idx val="19"/>
              <c:layout/>
              <c:tx>
                <c:strRef>
                  <c:f>calcs!$X$72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{50CE7A33-D9D1-4992-BDDC-B2A75C32F43B}</c15:txfldGUID>
                      <c15:f>calcs!$X$72</c15:f>
                      <c15:dlblFieldTableCache>
                        <c:ptCount val="1"/>
                        <c:pt idx="0">
                          <c:v>08</c:v>
                        </c:pt>
                      </c15:dlblFieldTableCache>
                    </c15:dlblFTEntry>
                  </c15:dlblFieldTable>
                  <c15:showDataLabelsRange val="0"/>
                </c:ext>
              </c:extLst>
            </c:dLbl>
            <c:dLbl>
              <c:idx val="20"/>
              <c:layout/>
              <c:tx>
                <c:strRef>
                  <c:f>calcs!$Y$72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{8A8AF5C4-A652-4BDD-A7B0-F37EE75E55B8}</c15:txfldGUID>
                      <c15:f>calcs!$Y$72</c15:f>
                      <c15:dlblFieldTableCache>
                        <c:ptCount val="1"/>
                        <c:pt idx="0">
                          <c:v>09</c:v>
                        </c:pt>
                      </c15:dlblFieldTableCache>
                    </c15:dlblFTEntry>
                  </c15:dlblFieldTable>
                  <c15:showDataLabelsRange val="0"/>
                </c:ext>
              </c:extLst>
            </c:dLbl>
            <c:dLbl>
              <c:idx val="21"/>
              <c:layout/>
              <c:tx>
                <c:strRef>
                  <c:f>calcs!$Z$72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{F95E11C4-426E-4CDC-858E-24C1BDFF02F6}</c15:txfldGUID>
                      <c15:f>calcs!$Z$72</c15:f>
                      <c15:dlblFieldTableCache>
                        <c:ptCount val="1"/>
                        <c:pt idx="0">
                          <c:v>10</c:v>
                        </c:pt>
                      </c15:dlblFieldTableCache>
                    </c15:dlblFTEntry>
                  </c15:dlblFieldTable>
                  <c15:showDataLabelsRange val="0"/>
                </c:ext>
              </c:extLst>
            </c:dLbl>
            <c:dLbl>
              <c:idx val="22"/>
              <c:layout/>
              <c:tx>
                <c:strRef>
                  <c:f>calcs!$AA$72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{6A4DE85D-D136-44BF-A108-4A92EAE78E23}</c15:txfldGUID>
                      <c15:f>calcs!$AA$72</c15:f>
                      <c15:dlblFieldTableCache>
                        <c:ptCount val="1"/>
                        <c:pt idx="0">
                          <c:v>11</c:v>
                        </c:pt>
                      </c15:dlblFieldTableCache>
                    </c15:dlblFTEntry>
                  </c15:dlblFieldTable>
                  <c15:showDataLabelsRange val="0"/>
                </c:ext>
              </c:extLst>
            </c:dLbl>
            <c:dLbl>
              <c:idx val="23"/>
              <c:layout/>
              <c:tx>
                <c:strRef>
                  <c:f>calcs!$AB$72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{75904364-2BF7-4B62-BC96-85569F65C132}</c15:txfldGUID>
                      <c15:f>calcs!$AB$72</c15:f>
                      <c15:dlblFieldTableCache>
                        <c:ptCount val="1"/>
                        <c:pt idx="0">
                          <c:v>12</c:v>
                        </c:pt>
                      </c15:dlblFieldTableCache>
                    </c15:dlblFTEntry>
                  </c15:dlblFieldTable>
                  <c15:showDataLabelsRange val="0"/>
                </c:ext>
              </c:extLst>
            </c:dLbl>
            <c:dLbl>
              <c:idx val="24"/>
              <c:layout/>
              <c:tx>
                <c:strRef>
                  <c:f>calcs!$AC$72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{CCAF2248-10ED-44D2-8580-E781CD25D8DF}</c15:txfldGUID>
                      <c15:f>calcs!$AC$72</c15:f>
                      <c15:dlblFieldTableCache>
                        <c:ptCount val="1"/>
                        <c:pt idx="0">
                          <c:v>13</c:v>
                        </c:pt>
                      </c15:dlblFieldTableCache>
                    </c15:dlblFTEntry>
                  </c15:dlblFieldTable>
                  <c15:showDataLabelsRange val="0"/>
                </c:ext>
              </c:extLst>
            </c:dLbl>
            <c:dLbl>
              <c:idx val="25"/>
              <c:layout/>
              <c:tx>
                <c:strRef>
                  <c:f>calcs!$AD$72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{EF3C335F-7072-4B31-8FAD-53E5C4703D9B}</c15:txfldGUID>
                      <c15:f>calcs!$AD$72</c15:f>
                      <c15:dlblFieldTableCache>
                        <c:ptCount val="1"/>
                        <c:pt idx="0">
                          <c:v>14</c:v>
                        </c:pt>
                      </c15:dlblFieldTableCache>
                    </c15:dlblFTEntry>
                  </c15:dlblFieldTable>
                  <c15:showDataLabelsRange val="0"/>
                </c:ext>
              </c:extLst>
            </c:dLbl>
            <c:dLbl>
              <c:idx val="26"/>
              <c:layout/>
              <c:tx>
                <c:strRef>
                  <c:f>calcs!$AE$72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{E8B771AD-1B3E-4B68-8E70-3F17097BFA88}</c15:txfldGUID>
                      <c15:f>calcs!$AE$72</c15:f>
                      <c15:dlblFieldTableCache>
                        <c:ptCount val="1"/>
                        <c:pt idx="0">
                          <c:v>15</c:v>
                        </c:pt>
                      </c15:dlblFieldTableCache>
                    </c15:dlblFTEntry>
                  </c15:dlblFieldTable>
                  <c15:showDataLabelsRange val="0"/>
                </c:ext>
              </c:extLst>
            </c:dLbl>
            <c:dLbl>
              <c:idx val="27"/>
              <c:layout/>
              <c:tx>
                <c:strRef>
                  <c:f>calcs!$AF$72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{85BB0D6D-F11B-43BA-A7AD-5EBDCC65FC67}</c15:txfldGUID>
                      <c15:f>calcs!$AF$72</c15:f>
                      <c15:dlblFieldTableCache>
                        <c:ptCount val="1"/>
                        <c:pt idx="0">
                          <c:v>16</c:v>
                        </c:pt>
                      </c15:dlblFieldTableCache>
                    </c15:dlblFTEntry>
                  </c15:dlblFieldTable>
                  <c15:showDataLabelsRange val="0"/>
                </c:ext>
              </c:extLst>
            </c:dLbl>
            <c:dLbl>
              <c:idx val="28"/>
              <c:layout/>
              <c:tx>
                <c:strRef>
                  <c:f>calcs!$AG$72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{D75BF935-F6C4-4158-9A24-30AB7C1B44AF}</c15:txfldGUID>
                      <c15:f>calcs!$AG$72</c15:f>
                      <c15:dlblFieldTableCache>
                        <c:ptCount val="1"/>
                        <c:pt idx="0">
                          <c:v>17</c:v>
                        </c:pt>
                      </c15:dlblFieldTableCache>
                    </c15:dlblFTEntry>
                  </c15:dlblFieldTable>
                  <c15:showDataLabelsRange val="0"/>
                </c:ext>
              </c:extLst>
            </c:dLbl>
            <c:dLbl>
              <c:idx val="29"/>
              <c:layout/>
              <c:tx>
                <c:strRef>
                  <c:f>calcs!$AH$72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{451D1CB2-D245-4E82-8B0E-1A303FBEE2DC}</c15:txfldGUID>
                      <c15:f>calcs!$AH$72</c15:f>
                      <c15:dlblFieldTableCache>
                        <c:ptCount val="1"/>
                        <c:pt idx="0">
                          <c:v>18</c:v>
                        </c:pt>
                      </c15:dlblFieldTableCache>
                    </c15:dlblFTEntry>
                  </c15:dlblFieldTable>
                  <c15:showDataLabelsRange val="0"/>
                </c:ext>
              </c:extLst>
            </c:dLbl>
            <c:spPr>
              <a:noFill/>
              <a:ln>
                <a:noFill/>
              </a:ln>
              <a:effectLst/>
            </c:spPr>
            <c:txPr>
              <a:bodyPr/>
              <a:lstStyle/>
              <a:p>
                <a:pPr>
                  <a:defRPr sz="75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{AAD9ACF4-539E-4BCD-985A-00F2ED93F8A2}</c15:txfldGUID>
                      <c15:f>calcs!$E$70</c15:f>
                      <c15:dlblFieldTableCache>
                        <c:ptCount val="1"/>
                        <c:pt idx="0">
                          <c:v>MON</c:v>
                        </c:pt>
                      </c15:dlblFieldTableCache>
                    </c15:dlblFTEntry>
                  </c15:dlblFieldTable>
                  <c15:showDataLabelsRange val="0"/>
                </c:ext>
              </c:extLst>
            </c:dLbl>
            <c:dLbl>
              <c:idx val="1"/>
              <c:layout/>
              <c:tx>
                <c:strRef>
                  <c:f>calcs!$F$70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{94FF92AE-747B-4332-99B0-FB137897BAFA}</c15:txfldGUID>
                      <c15:f>calcs!$F$70</c15:f>
                      <c15:dlblFieldTableCache>
                        <c:ptCount val="1"/>
                        <c:pt idx="0">
                          <c:v>TUE</c:v>
                        </c:pt>
                      </c15:dlblFieldTableCache>
                    </c15:dlblFTEntry>
                  </c15:dlblFieldTable>
                  <c15:showDataLabelsRange val="0"/>
                </c:ext>
              </c:extLst>
            </c:dLbl>
            <c:dLbl>
              <c:idx val="2"/>
              <c:layout/>
              <c:tx>
                <c:strRef>
                  <c:f>calcs!$G$70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{2E0133EA-C9B5-4C0D-9B7C-54DD06B100CB}</c15:txfldGUID>
                      <c15:f>calcs!$G$70</c15:f>
                      <c15:dlblFieldTableCache>
                        <c:ptCount val="1"/>
                        <c:pt idx="0">
                          <c:v>WED</c:v>
                        </c:pt>
                      </c15:dlblFieldTableCache>
                    </c15:dlblFTEntry>
                  </c15:dlblFieldTable>
                  <c15:showDataLabelsRange val="0"/>
                </c:ext>
              </c:extLst>
            </c:dLbl>
            <c:dLbl>
              <c:idx val="3"/>
              <c:layout/>
              <c:tx>
                <c:strRef>
                  <c:f>calcs!$H$70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{748C096B-659D-47F2-ACF4-20FD40ABDB5A}</c15:txfldGUID>
                      <c15:f>calcs!$H$70</c15:f>
                      <c15:dlblFieldTableCache>
                        <c:ptCount val="1"/>
                        <c:pt idx="0">
                          <c:v>THU</c:v>
                        </c:pt>
                      </c15:dlblFieldTableCache>
                    </c15:dlblFTEntry>
                  </c15:dlblFieldTable>
                  <c15:showDataLabelsRange val="0"/>
                </c:ext>
              </c:extLst>
            </c:dLbl>
            <c:dLbl>
              <c:idx val="4"/>
              <c:layout/>
              <c:tx>
                <c:strRef>
                  <c:f>calcs!$I$70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{6ECF6D35-60D4-4B06-A1C7-4B902E249E9D}</c15:txfldGUID>
                      <c15:f>calcs!$I$70</c15:f>
                      <c15:dlblFieldTableCache>
                        <c:ptCount val="1"/>
                        <c:pt idx="0">
                          <c:v>FRI</c:v>
                        </c:pt>
                      </c15:dlblFieldTableCache>
                    </c15:dlblFTEntry>
                  </c15:dlblFieldTable>
                  <c15:showDataLabelsRange val="0"/>
                </c:ext>
              </c:extLst>
            </c:dLbl>
            <c:dLbl>
              <c:idx val="5"/>
              <c:layout/>
              <c:tx>
                <c:strRef>
                  <c:f>calcs!$J$70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{A60D902C-BFEC-4AB9-A590-B39D2199C63A}</c15:txfldGUID>
                      <c15:f>calcs!$J$70</c15:f>
                      <c15:dlblFieldTableCache>
                        <c:ptCount val="1"/>
                        <c:pt idx="0">
                          <c:v>SAT</c:v>
                        </c:pt>
                      </c15:dlblFieldTableCache>
                    </c15:dlblFTEntry>
                  </c15:dlblFieldTable>
                  <c15:showDataLabelsRange val="0"/>
                </c:ext>
              </c:extLst>
            </c:dLbl>
            <c:dLbl>
              <c:idx val="6"/>
              <c:layout/>
              <c:tx>
                <c:strRef>
                  <c:f>calcs!$K$70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{1C80C3EE-03F2-4593-85A2-DF7365F6549F}</c15:txfldGUID>
                      <c15:f>calcs!$K$70</c15:f>
                      <c15:dlblFieldTableCache>
                        <c:ptCount val="1"/>
                        <c:pt idx="0">
                          <c:v>SUN</c:v>
                        </c:pt>
                      </c15:dlblFieldTableCache>
                    </c15:dlblFTEntry>
                  </c15:dlblFieldTable>
                  <c15:showDataLabelsRange val="0"/>
                </c:ext>
              </c:extLst>
            </c:dLbl>
            <c:dLbl>
              <c:idx val="7"/>
              <c:layout/>
              <c:tx>
                <c:strRef>
                  <c:f>calcs!$L$70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{BF63B045-6F27-421D-BA74-752975112ADA}</c15:txfldGUID>
                      <c15:f>calcs!$L$70</c15:f>
                      <c15:dlblFieldTableCache>
                        <c:ptCount val="1"/>
                        <c:pt idx="0">
                          <c:v>MON</c:v>
                        </c:pt>
                      </c15:dlblFieldTableCache>
                    </c15:dlblFTEntry>
                  </c15:dlblFieldTable>
                  <c15:showDataLabelsRange val="0"/>
                </c:ext>
              </c:extLst>
            </c:dLbl>
            <c:dLbl>
              <c:idx val="8"/>
              <c:layout/>
              <c:tx>
                <c:strRef>
                  <c:f>calcs!$M$70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{698DF4C2-5619-46A2-959F-936421383E73}</c15:txfldGUID>
                      <c15:f>calcs!$M$70</c15:f>
                      <c15:dlblFieldTableCache>
                        <c:ptCount val="1"/>
                        <c:pt idx="0">
                          <c:v>TUE</c:v>
                        </c:pt>
                      </c15:dlblFieldTableCache>
                    </c15:dlblFTEntry>
                  </c15:dlblFieldTable>
                  <c15:showDataLabelsRange val="0"/>
                </c:ext>
              </c:extLst>
            </c:dLbl>
            <c:dLbl>
              <c:idx val="9"/>
              <c:layout/>
              <c:tx>
                <c:strRef>
                  <c:f>calcs!$N$70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{A0D2A51E-DE53-4D00-A755-6802B539D768}</c15:txfldGUID>
                      <c15:f>calcs!$N$70</c15:f>
                      <c15:dlblFieldTableCache>
                        <c:ptCount val="1"/>
                        <c:pt idx="0">
                          <c:v>WED</c:v>
                        </c:pt>
                      </c15:dlblFieldTableCache>
                    </c15:dlblFTEntry>
                  </c15:dlblFieldTable>
                  <c15:showDataLabelsRange val="0"/>
                </c:ext>
              </c:extLst>
            </c:dLbl>
            <c:dLbl>
              <c:idx val="10"/>
              <c:layout/>
              <c:tx>
                <c:strRef>
                  <c:f>calcs!$O$70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{340EABF2-FE3F-401B-8F51-457F3D863419}</c15:txfldGUID>
                      <c15:f>calcs!$O$70</c15:f>
                      <c15:dlblFieldTableCache>
                        <c:ptCount val="1"/>
                        <c:pt idx="0">
                          <c:v>THU</c:v>
                        </c:pt>
                      </c15:dlblFieldTableCache>
                    </c15:dlblFTEntry>
                  </c15:dlblFieldTable>
                  <c15:showDataLabelsRange val="0"/>
                </c:ext>
              </c:extLst>
            </c:dLbl>
            <c:dLbl>
              <c:idx val="11"/>
              <c:layout/>
              <c:tx>
                <c:strRef>
                  <c:f>calcs!$P$70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{7E729AE8-6604-4E2E-853E-CB0D779D96FA}</c15:txfldGUID>
                      <c15:f>calcs!$P$70</c15:f>
                      <c15:dlblFieldTableCache>
                        <c:ptCount val="1"/>
                        <c:pt idx="0">
                          <c:v>FRI</c:v>
                        </c:pt>
                      </c15:dlblFieldTableCache>
                    </c15:dlblFTEntry>
                  </c15:dlblFieldTable>
                  <c15:showDataLabelsRange val="0"/>
                </c:ext>
              </c:extLst>
            </c:dLbl>
            <c:dLbl>
              <c:idx val="12"/>
              <c:layout/>
              <c:tx>
                <c:strRef>
                  <c:f>calcs!$Q$70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{A9A12A07-7BD6-4D5F-9DB8-5C5FA5CB24E2}</c15:txfldGUID>
                      <c15:f>calcs!$Q$70</c15:f>
                      <c15:dlblFieldTableCache>
                        <c:ptCount val="1"/>
                        <c:pt idx="0">
                          <c:v>SAT</c:v>
                        </c:pt>
                      </c15:dlblFieldTableCache>
                    </c15:dlblFTEntry>
                  </c15:dlblFieldTable>
                  <c15:showDataLabelsRange val="0"/>
                </c:ext>
              </c:extLst>
            </c:dLbl>
            <c:dLbl>
              <c:idx val="13"/>
              <c:layout/>
              <c:tx>
                <c:strRef>
                  <c:f>calcs!$R$70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{BD17D8AA-485E-4519-B204-F57E59F46550}</c15:txfldGUID>
                      <c15:f>calcs!$R$70</c15:f>
                      <c15:dlblFieldTableCache>
                        <c:ptCount val="1"/>
                        <c:pt idx="0">
                          <c:v>SUN</c:v>
                        </c:pt>
                      </c15:dlblFieldTableCache>
                    </c15:dlblFTEntry>
                  </c15:dlblFieldTable>
                  <c15:showDataLabelsRange val="0"/>
                </c:ext>
              </c:extLst>
            </c:dLbl>
            <c:dLbl>
              <c:idx val="14"/>
              <c:layout/>
              <c:tx>
                <c:strRef>
                  <c:f>calcs!$S$70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{EDB9D76F-427A-49F2-9AB0-7664259E9924}</c15:txfldGUID>
                      <c15:f>calcs!$S$70</c15:f>
                      <c15:dlblFieldTableCache>
                        <c:ptCount val="1"/>
                        <c:pt idx="0">
                          <c:v>MON</c:v>
                        </c:pt>
                      </c15:dlblFieldTableCache>
                    </c15:dlblFTEntry>
                  </c15:dlblFieldTable>
                  <c15:showDataLabelsRange val="0"/>
                </c:ext>
              </c:extLst>
            </c:dLbl>
            <c:dLbl>
              <c:idx val="15"/>
              <c:layout/>
              <c:tx>
                <c:strRef>
                  <c:f>calcs!$T$70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{DC41D307-C545-417C-91C6-76ED3B80C6EB}</c15:txfldGUID>
                      <c15:f>calcs!$T$70</c15:f>
                      <c15:dlblFieldTableCache>
                        <c:ptCount val="1"/>
                        <c:pt idx="0">
                          <c:v>TUE</c:v>
                        </c:pt>
                      </c15:dlblFieldTableCache>
                    </c15:dlblFTEntry>
                  </c15:dlblFieldTable>
                  <c15:showDataLabelsRange val="0"/>
                </c:ext>
              </c:extLst>
            </c:dLbl>
            <c:dLbl>
              <c:idx val="16"/>
              <c:layout/>
              <c:tx>
                <c:strRef>
                  <c:f>calcs!$U$70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{88923A73-E4C6-48D1-B1EB-E0EED4A3D219}</c15:txfldGUID>
                      <c15:f>calcs!$U$70</c15:f>
                      <c15:dlblFieldTableCache>
                        <c:ptCount val="1"/>
                        <c:pt idx="0">
                          <c:v>WED</c:v>
                        </c:pt>
                      </c15:dlblFieldTableCache>
                    </c15:dlblFTEntry>
                  </c15:dlblFieldTable>
                  <c15:showDataLabelsRange val="0"/>
                </c:ext>
              </c:extLst>
            </c:dLbl>
            <c:dLbl>
              <c:idx val="17"/>
              <c:layout/>
              <c:tx>
                <c:strRef>
                  <c:f>calcs!$V$70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{76AA2461-BD6E-43E1-B93A-FE97B52A1A66}</c15:txfldGUID>
                      <c15:f>calcs!$V$70</c15:f>
                      <c15:dlblFieldTableCache>
                        <c:ptCount val="1"/>
                        <c:pt idx="0">
                          <c:v>THU</c:v>
                        </c:pt>
                      </c15:dlblFieldTableCache>
                    </c15:dlblFTEntry>
                  </c15:dlblFieldTable>
                  <c15:showDataLabelsRange val="0"/>
                </c:ext>
              </c:extLst>
            </c:dLbl>
            <c:dLbl>
              <c:idx val="18"/>
              <c:layout/>
              <c:tx>
                <c:strRef>
                  <c:f>calcs!$W$70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{6D28CFAB-61C7-45FD-A677-D0F0C95DD148}</c15:txfldGUID>
                      <c15:f>calcs!$W$70</c15:f>
                      <c15:dlblFieldTableCache>
                        <c:ptCount val="1"/>
                        <c:pt idx="0">
                          <c:v>FRI</c:v>
                        </c:pt>
                      </c15:dlblFieldTableCache>
                    </c15:dlblFTEntry>
                  </c15:dlblFieldTable>
                  <c15:showDataLabelsRange val="0"/>
                </c:ext>
              </c:extLst>
            </c:dLbl>
            <c:dLbl>
              <c:idx val="19"/>
              <c:layout/>
              <c:tx>
                <c:strRef>
                  <c:f>calcs!$X$70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{20E56036-B444-488C-88D9-1768447C0E6C}</c15:txfldGUID>
                      <c15:f>calcs!$X$70</c15:f>
                      <c15:dlblFieldTableCache>
                        <c:ptCount val="1"/>
                        <c:pt idx="0">
                          <c:v>SAT</c:v>
                        </c:pt>
                      </c15:dlblFieldTableCache>
                    </c15:dlblFTEntry>
                  </c15:dlblFieldTable>
                  <c15:showDataLabelsRange val="0"/>
                </c:ext>
              </c:extLst>
            </c:dLbl>
            <c:dLbl>
              <c:idx val="20"/>
              <c:layout/>
              <c:tx>
                <c:strRef>
                  <c:f>calcs!$Y$70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{A1D488E2-0D0C-4060-A267-4873AA84F280}</c15:txfldGUID>
                      <c15:f>calcs!$Y$70</c15:f>
                      <c15:dlblFieldTableCache>
                        <c:ptCount val="1"/>
                        <c:pt idx="0">
                          <c:v>SUN</c:v>
                        </c:pt>
                      </c15:dlblFieldTableCache>
                    </c15:dlblFTEntry>
                  </c15:dlblFieldTable>
                  <c15:showDataLabelsRange val="0"/>
                </c:ext>
              </c:extLst>
            </c:dLbl>
            <c:dLbl>
              <c:idx val="21"/>
              <c:layout/>
              <c:tx>
                <c:strRef>
                  <c:f>calcs!$Z$70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{DA50BB57-E726-4E1E-9B9B-38828DF9C75E}</c15:txfldGUID>
                      <c15:f>calcs!$Z$70</c15:f>
                      <c15:dlblFieldTableCache>
                        <c:ptCount val="1"/>
                        <c:pt idx="0">
                          <c:v>MON</c:v>
                        </c:pt>
                      </c15:dlblFieldTableCache>
                    </c15:dlblFTEntry>
                  </c15:dlblFieldTable>
                  <c15:showDataLabelsRange val="0"/>
                </c:ext>
              </c:extLst>
            </c:dLbl>
            <c:dLbl>
              <c:idx val="22"/>
              <c:layout/>
              <c:tx>
                <c:strRef>
                  <c:f>calcs!$AA$70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{8739B08C-CD40-4442-A2EA-BB5D0606E45D}</c15:txfldGUID>
                      <c15:f>calcs!$AA$70</c15:f>
                      <c15:dlblFieldTableCache>
                        <c:ptCount val="1"/>
                        <c:pt idx="0">
                          <c:v>TUE</c:v>
                        </c:pt>
                      </c15:dlblFieldTableCache>
                    </c15:dlblFTEntry>
                  </c15:dlblFieldTable>
                  <c15:showDataLabelsRange val="0"/>
                </c:ext>
              </c:extLst>
            </c:dLbl>
            <c:dLbl>
              <c:idx val="23"/>
              <c:layout/>
              <c:tx>
                <c:strRef>
                  <c:f>calcs!$AB$70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{B111CAF6-216A-45AF-8E26-49A87161D185}</c15:txfldGUID>
                      <c15:f>calcs!$AB$70</c15:f>
                      <c15:dlblFieldTableCache>
                        <c:ptCount val="1"/>
                        <c:pt idx="0">
                          <c:v>WED</c:v>
                        </c:pt>
                      </c15:dlblFieldTableCache>
                    </c15:dlblFTEntry>
                  </c15:dlblFieldTable>
                  <c15:showDataLabelsRange val="0"/>
                </c:ext>
              </c:extLst>
            </c:dLbl>
            <c:dLbl>
              <c:idx val="24"/>
              <c:layout/>
              <c:tx>
                <c:strRef>
                  <c:f>calcs!$AC$70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{DE50039C-B2D6-43DA-835F-7C14EEE51855}</c15:txfldGUID>
                      <c15:f>calcs!$AC$70</c15:f>
                      <c15:dlblFieldTableCache>
                        <c:ptCount val="1"/>
                        <c:pt idx="0">
                          <c:v>THU</c:v>
                        </c:pt>
                      </c15:dlblFieldTableCache>
                    </c15:dlblFTEntry>
                  </c15:dlblFieldTable>
                  <c15:showDataLabelsRange val="0"/>
                </c:ext>
              </c:extLst>
            </c:dLbl>
            <c:dLbl>
              <c:idx val="25"/>
              <c:layout/>
              <c:tx>
                <c:strRef>
                  <c:f>calcs!$AD$70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{EF66D9E9-531F-4F4D-A170-B6DE20723B90}</c15:txfldGUID>
                      <c15:f>calcs!$AD$70</c15:f>
                      <c15:dlblFieldTableCache>
                        <c:ptCount val="1"/>
                        <c:pt idx="0">
                          <c:v>FRI</c:v>
                        </c:pt>
                      </c15:dlblFieldTableCache>
                    </c15:dlblFTEntry>
                  </c15:dlblFieldTable>
                  <c15:showDataLabelsRange val="0"/>
                </c:ext>
              </c:extLst>
            </c:dLbl>
            <c:dLbl>
              <c:idx val="26"/>
              <c:layout/>
              <c:tx>
                <c:strRef>
                  <c:f>calcs!$AE$70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{97D74E40-D455-4035-8359-31BCFC369F24}</c15:txfldGUID>
                      <c15:f>calcs!$AE$70</c15:f>
                      <c15:dlblFieldTableCache>
                        <c:ptCount val="1"/>
                        <c:pt idx="0">
                          <c:v>SAT</c:v>
                        </c:pt>
                      </c15:dlblFieldTableCache>
                    </c15:dlblFTEntry>
                  </c15:dlblFieldTable>
                  <c15:showDataLabelsRange val="0"/>
                </c:ext>
              </c:extLst>
            </c:dLbl>
            <c:dLbl>
              <c:idx val="27"/>
              <c:layout/>
              <c:tx>
                <c:strRef>
                  <c:f>calcs!$AF$70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{EE2BE8AE-8317-417D-9D8E-82F4F12DCBAF}</c15:txfldGUID>
                      <c15:f>calcs!$AF$70</c15:f>
                      <c15:dlblFieldTableCache>
                        <c:ptCount val="1"/>
                        <c:pt idx="0">
                          <c:v>SUN</c:v>
                        </c:pt>
                      </c15:dlblFieldTableCache>
                    </c15:dlblFTEntry>
                  </c15:dlblFieldTable>
                  <c15:showDataLabelsRange val="0"/>
                </c:ext>
              </c:extLst>
            </c:dLbl>
            <c:dLbl>
              <c:idx val="28"/>
              <c:layout/>
              <c:tx>
                <c:strRef>
                  <c:f>calcs!$AG$70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{6A19A7B3-8EB5-46F6-898A-64F991E19C20}</c15:txfldGUID>
                      <c15:f>calcs!$AG$70</c15:f>
                      <c15:dlblFieldTableCache>
                        <c:ptCount val="1"/>
                        <c:pt idx="0">
                          <c:v>MON</c:v>
                        </c:pt>
                      </c15:dlblFieldTableCache>
                    </c15:dlblFTEntry>
                  </c15:dlblFieldTable>
                  <c15:showDataLabelsRange val="0"/>
                </c:ext>
              </c:extLst>
            </c:dLbl>
            <c:dLbl>
              <c:idx val="29"/>
              <c:layout/>
              <c:tx>
                <c:strRef>
                  <c:f>calcs!$AH$70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{A99D87E6-211F-48EA-BAFA-AC5C22760E47}</c15:txfldGUID>
                      <c15:f>calcs!$AH$70</c15:f>
                      <c15:dlblFieldTableCache>
                        <c:ptCount val="1"/>
                        <c:pt idx="0">
                          <c:v>TUE</c:v>
                        </c:pt>
                      </c15:dlblFieldTableCache>
                    </c15:dlblFTEntry>
                  </c15:dlblFieldTable>
                  <c15:showDataLabelsRange val="0"/>
                </c:ext>
              </c:extLst>
            </c:dLbl>
            <c:spPr>
              <a:noFill/>
              <a:ln>
                <a:noFill/>
              </a:ln>
              <a:effectLst/>
            </c:spPr>
            <c:txPr>
              <a:bodyPr/>
              <a:lstStyle/>
              <a:p>
                <a:pPr>
                  <a:defRPr sz="75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2.3</c:v>
                </c:pt>
                <c:pt idx="1">
                  <c:v>2.3</c:v>
                </c:pt>
                <c:pt idx="2">
                  <c:v>2.3</c:v>
                </c:pt>
                <c:pt idx="3">
                  <c:v>2.3</c:v>
                </c:pt>
                <c:pt idx="4">
                  <c:v>2.3</c:v>
                </c:pt>
                <c:pt idx="5">
                  <c:v>2.3</c:v>
                </c:pt>
                <c:pt idx="6">
                  <c:v>2.3</c:v>
                </c:pt>
                <c:pt idx="7">
                  <c:v>2.3</c:v>
                </c:pt>
                <c:pt idx="8">
                  <c:v>2.3</c:v>
                </c:pt>
                <c:pt idx="9">
                  <c:v>2.3</c:v>
                </c:pt>
                <c:pt idx="10">
                  <c:v>2.3</c:v>
                </c:pt>
                <c:pt idx="11">
                  <c:v>2.3</c:v>
                </c:pt>
                <c:pt idx="12">
                  <c:v>2.3</c:v>
                </c:pt>
                <c:pt idx="13">
                  <c:v>2.3</c:v>
                </c:pt>
                <c:pt idx="14">
                  <c:v>2.3</c:v>
                </c:pt>
                <c:pt idx="15">
                  <c:v>2.3</c:v>
                </c:pt>
                <c:pt idx="16">
                  <c:v>2.3</c:v>
                </c:pt>
                <c:pt idx="17">
                  <c:v>2.3</c:v>
                </c:pt>
                <c:pt idx="18">
                  <c:v>2.3</c:v>
                </c:pt>
                <c:pt idx="19">
                  <c:v>2.3</c:v>
                </c:pt>
                <c:pt idx="20">
                  <c:v>2.3</c:v>
                </c:pt>
                <c:pt idx="21">
                  <c:v>2.3</c:v>
                </c:pt>
                <c:pt idx="22">
                  <c:v>2.3</c:v>
                </c:pt>
                <c:pt idx="23">
                  <c:v>2.3</c:v>
                </c:pt>
                <c:pt idx="24">
                  <c:v>2.3</c:v>
                </c:pt>
                <c:pt idx="25">
                  <c:v>2.3</c:v>
                </c:pt>
                <c:pt idx="26">
                  <c:v>2.3</c:v>
                </c:pt>
                <c:pt idx="27">
                  <c:v>2.3</c:v>
                </c:pt>
                <c:pt idx="28">
                  <c:v>2.3</c:v>
                </c:pt>
                <c:pt idx="29">
                  <c:v>2.3</c:v>
                </c:pt>
              </c:numCache>
            </c:numRef>
          </c:val>
          <c:smooth val="0"/>
        </c:ser>
        <c:ser>
          <c:idx val="25"/>
          <c:order val="25"/>
          <c:tx>
            <c:strRef>
              <c:f>calcs!$D$59</c:f>
              <c:strCache>
                <c:ptCount val="1"/>
                <c:pt idx="0">
                  <c:v>Oct 2014 - Top Band</c:v>
                </c:pt>
              </c:strCache>
            </c:strRef>
          </c:tx>
          <c:spPr>
            <a:ln w="228600" cap="sq">
              <a:solidFill>
                <a:schemeClr val="accent3"/>
              </a:solidFill>
            </a:ln>
          </c:spPr>
          <c:marker>
            <c:symbol val="none"/>
          </c:marker>
          <c:val>
            <c:numRef>
              <c:f>calcs!$E$59:$AH$59</c:f>
              <c:numCache>
                <c:formatCode>General</c:formatCode>
                <c:ptCount val="30"/>
                <c:pt idx="0">
                  <c:v>13.0</c:v>
                </c:pt>
                <c:pt idx="1">
                  <c:v>13.0</c:v>
                </c:pt>
                <c:pt idx="2">
                  <c:v>13.0</c:v>
                </c:pt>
                <c:pt idx="3">
                  <c:v>13.0</c:v>
                </c:pt>
                <c:pt idx="4">
                  <c:v>13.0</c:v>
                </c:pt>
                <c:pt idx="5">
                  <c:v>13.0</c:v>
                </c:pt>
                <c:pt idx="6">
                  <c:v>13.0</c:v>
                </c:pt>
                <c:pt idx="7">
                  <c:v>13.0</c:v>
                </c:pt>
                <c:pt idx="8">
                  <c:v>13.0</c:v>
                </c:pt>
                <c:pt idx="9">
                  <c:v>13.0</c:v>
                </c:pt>
                <c:pt idx="10">
                  <c:v>13.0</c:v>
                </c:pt>
                <c:pt idx="11">
                  <c:v>13.0</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Nov 2014 -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13.0</c:v>
                </c:pt>
                <c:pt idx="13">
                  <c:v>13.0</c:v>
                </c:pt>
                <c:pt idx="14">
                  <c:v>13.0</c:v>
                </c:pt>
                <c:pt idx="15">
                  <c:v>13.0</c:v>
                </c:pt>
                <c:pt idx="16">
                  <c:v>13.0</c:v>
                </c:pt>
                <c:pt idx="17">
                  <c:v>13.0</c:v>
                </c:pt>
                <c:pt idx="18">
                  <c:v>13.0</c:v>
                </c:pt>
                <c:pt idx="19">
                  <c:v>13.0</c:v>
                </c:pt>
                <c:pt idx="20">
                  <c:v>13.0</c:v>
                </c:pt>
                <c:pt idx="21">
                  <c:v>13.0</c:v>
                </c:pt>
                <c:pt idx="22">
                  <c:v>13.0</c:v>
                </c:pt>
                <c:pt idx="23">
                  <c:v>13.0</c:v>
                </c:pt>
                <c:pt idx="24">
                  <c:v>13.0</c:v>
                </c:pt>
                <c:pt idx="25">
                  <c:v>13.0</c:v>
                </c:pt>
                <c:pt idx="26">
                  <c:v>13.0</c:v>
                </c:pt>
                <c:pt idx="27">
                  <c:v>13.0</c:v>
                </c:pt>
                <c:pt idx="28">
                  <c:v>13.0</c:v>
                </c:pt>
                <c:pt idx="29">
                  <c:v>13.0</c:v>
                </c:pt>
              </c:numCache>
            </c:numRef>
          </c:val>
          <c:smooth val="0"/>
        </c:ser>
        <c:dLbls>
          <c:showLegendKey val="0"/>
          <c:showVal val="0"/>
          <c:showCatName val="0"/>
          <c:showSerName val="0"/>
          <c:showPercent val="0"/>
          <c:showBubbleSize val="0"/>
        </c:dLbls>
        <c:marker val="1"/>
        <c:smooth val="0"/>
        <c:axId val="2080498920"/>
        <c:axId val="2037870824"/>
      </c:lineChart>
      <c:dateAx>
        <c:axId val="2080498920"/>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2037870824"/>
        <c:crosses val="autoZero"/>
        <c:auto val="1"/>
        <c:lblOffset val="100"/>
        <c:baseTimeUnit val="days"/>
      </c:dateAx>
      <c:valAx>
        <c:axId val="2037870824"/>
        <c:scaling>
          <c:orientation val="minMax"/>
          <c:max val="13.5"/>
          <c:min val="0.0"/>
        </c:scaling>
        <c:delete val="1"/>
        <c:axPos val="l"/>
        <c:numFmt formatCode="General" sourceLinked="1"/>
        <c:majorTickMark val="out"/>
        <c:minorTickMark val="none"/>
        <c:tickLblPos val="nextTo"/>
        <c:crossAx val="2080498920"/>
        <c:crosses val="autoZero"/>
        <c:crossBetween val="between"/>
        <c:majorUnit val="1.0"/>
      </c:valAx>
    </c:plotArea>
    <c:plotVisOnly val="1"/>
    <c:dispBlanksAs val="gap"/>
    <c:showDLblsOverMax val="0"/>
  </c:chart>
  <c:spPr>
    <a:noFill/>
    <a:ln>
      <a:noFill/>
    </a:ln>
  </c:spPr>
  <c:txPr>
    <a:bodyPr/>
    <a:lstStyle/>
    <a:p>
      <a:pPr>
        <a:defRPr sz="1000"/>
      </a:pPr>
      <a:endParaRPr lang="en-US"/>
    </a:p>
  </c:txPr>
  <c:printSettings>
    <c:headerFooter/>
    <c:pageMargins b="0.75" l="0.7" r="0.7" t="1.0" header="0.3" footer="0.3"/>
    <c:pageSetup orientation="landscape"/>
  </c:printSettings>
</c:chartSpace>
</file>

<file path=xl/ctrlProps/ctrlProp1.xml><?xml version="1.0" encoding="utf-8"?>
<formControlPr xmlns="http://schemas.microsoft.com/office/spreadsheetml/2009/9/main" objectType="Scroll" dx="16" fmlaLink="WindowOffset" horiz="1" max="31" noThreeD="1" page="10"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152400</xdr:colOff>
      <xdr:row>1</xdr:row>
      <xdr:rowOff>200025</xdr:rowOff>
    </xdr:from>
    <xdr:to>
      <xdr:col>6</xdr:col>
      <xdr:colOff>314325</xdr:colOff>
      <xdr:row>14</xdr:row>
      <xdr:rowOff>85725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50800</xdr:colOff>
          <xdr:row>15</xdr:row>
          <xdr:rowOff>215900</xdr:rowOff>
        </xdr:from>
        <xdr:to>
          <xdr:col>6</xdr:col>
          <xdr:colOff>0</xdr:colOff>
          <xdr:row>17</xdr:row>
          <xdr:rowOff>25400</xdr:rowOff>
        </xdr:to>
        <xdr:sp macro="" textlink="">
          <xdr:nvSpPr>
            <xdr:cNvPr id="1025" name="Scroll Bar"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1" name="Activities" displayName="Activities" ref="B19:F61" totalsRowShown="0" headerRowDxfId="6" dataDxfId="5">
  <autoFilter ref="B19:F61"/>
  <sortState ref="C20:F25">
    <sortCondition ref="D19:D25"/>
  </sortState>
  <tableColumns count="5">
    <tableColumn id="5" name="Id" dataDxfId="4">
      <calculatedColumnFormula>N(B19)+1</calculatedColumnFormula>
    </tableColumn>
    <tableColumn id="1" name="ACTIVITY" dataDxfId="3"/>
    <tableColumn id="2" name="START" dataDxfId="2">
      <calculatedColumnFormula>D19+10</calculatedColumnFormula>
    </tableColumn>
    <tableColumn id="3" name="END" dataDxfId="1">
      <calculatedColumnFormula>Activities[[#This Row],[START]]+2</calculatedColumnFormula>
    </tableColumn>
    <tableColumn id="4" name="NOT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table" Target="../tables/table1.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tabColor theme="5"/>
    <pageSetUpPr autoPageBreaks="0"/>
  </sheetPr>
  <dimension ref="A1:G61"/>
  <sheetViews>
    <sheetView showGridLines="0" tabSelected="1" workbookViewId="0">
      <selection activeCell="F19" sqref="F19"/>
    </sheetView>
  </sheetViews>
  <sheetFormatPr baseColWidth="10" defaultColWidth="8.83203125" defaultRowHeight="17.25" customHeight="1" x14ac:dyDescent="0"/>
  <cols>
    <col min="1" max="1" width="5.5" style="8" customWidth="1"/>
    <col min="2" max="2" width="0" style="8" hidden="1" customWidth="1"/>
    <col min="3" max="3" width="34.5" style="8" customWidth="1"/>
    <col min="4" max="5" width="18.5" style="8" customWidth="1"/>
    <col min="6" max="6" width="100.83203125" style="8" customWidth="1"/>
    <col min="7" max="7" width="5.5" style="8" customWidth="1"/>
    <col min="8" max="16384" width="8.83203125" style="8"/>
  </cols>
  <sheetData>
    <row r="1" spans="1:7" s="7" customFormat="1" ht="47.25" customHeight="1" thickBot="1">
      <c r="A1" s="4"/>
      <c r="B1" s="5"/>
      <c r="C1" s="19" t="s">
        <v>24</v>
      </c>
      <c r="D1" s="4"/>
      <c r="E1" s="4"/>
      <c r="F1" s="4"/>
      <c r="G1" s="6"/>
    </row>
    <row r="2" spans="1:7" ht="17.25" customHeight="1" thickTop="1">
      <c r="C2" s="9"/>
    </row>
    <row r="15" spans="1:7" ht="17.25" customHeight="1" thickBot="1">
      <c r="C15" s="10"/>
      <c r="D15" s="10"/>
      <c r="E15" s="10"/>
      <c r="F15" s="10"/>
    </row>
    <row r="16" spans="1:7" ht="17.25" customHeight="1" thickTop="1">
      <c r="C16" s="11"/>
      <c r="D16" s="11"/>
      <c r="E16" s="11"/>
      <c r="F16" s="11"/>
    </row>
    <row r="17" spans="2:6" ht="17.25" customHeight="1">
      <c r="C17" s="17" t="s">
        <v>19</v>
      </c>
      <c r="D17" s="18">
        <v>41932</v>
      </c>
      <c r="E17" s="11"/>
      <c r="F17" s="11"/>
    </row>
    <row r="18" spans="2:6" ht="17.25" customHeight="1">
      <c r="C18" s="11"/>
      <c r="D18" s="11"/>
      <c r="E18" s="11"/>
      <c r="F18" s="11"/>
    </row>
    <row r="19" spans="2:6" ht="17.25" customHeight="1">
      <c r="B19" s="12" t="s">
        <v>5</v>
      </c>
      <c r="C19" s="13" t="s">
        <v>13</v>
      </c>
      <c r="D19" s="13" t="s">
        <v>14</v>
      </c>
      <c r="E19" s="13" t="s">
        <v>15</v>
      </c>
      <c r="F19" s="13" t="s">
        <v>16</v>
      </c>
    </row>
    <row r="20" spans="2:6" ht="17.25" customHeight="1">
      <c r="B20" s="12">
        <f t="shared" ref="B20:B25" si="0">N(B19)+1</f>
        <v>1</v>
      </c>
      <c r="C20" s="14" t="s">
        <v>17</v>
      </c>
      <c r="D20" s="15">
        <v>41932</v>
      </c>
      <c r="E20" s="15"/>
      <c r="F20" s="14"/>
    </row>
    <row r="21" spans="2:6" ht="17.25" customHeight="1">
      <c r="B21" s="12">
        <f t="shared" si="0"/>
        <v>2</v>
      </c>
      <c r="C21" s="14" t="s">
        <v>18</v>
      </c>
      <c r="D21" s="15">
        <v>41992</v>
      </c>
      <c r="E21" s="15"/>
      <c r="F21" s="20"/>
    </row>
    <row r="22" spans="2:6" ht="17.25" customHeight="1">
      <c r="B22" s="12">
        <f t="shared" si="0"/>
        <v>3</v>
      </c>
      <c r="C22" s="14"/>
      <c r="D22" s="15"/>
      <c r="E22" s="15"/>
      <c r="F22" s="14"/>
    </row>
    <row r="23" spans="2:6" ht="17.25" customHeight="1">
      <c r="B23" s="12">
        <f t="shared" si="0"/>
        <v>4</v>
      </c>
      <c r="C23" s="14" t="s">
        <v>20</v>
      </c>
      <c r="D23" s="15">
        <v>41947</v>
      </c>
      <c r="E23" s="15"/>
      <c r="F23" s="14"/>
    </row>
    <row r="24" spans="2:6" ht="17.25" customHeight="1">
      <c r="B24" s="12">
        <f t="shared" si="0"/>
        <v>5</v>
      </c>
      <c r="C24" s="21" t="s">
        <v>21</v>
      </c>
      <c r="D24" s="22">
        <v>41968</v>
      </c>
      <c r="E24" s="15"/>
      <c r="F24" s="14"/>
    </row>
    <row r="25" spans="2:6" ht="17.25" customHeight="1">
      <c r="B25" s="12">
        <f t="shared" si="0"/>
        <v>6</v>
      </c>
      <c r="C25" s="21" t="s">
        <v>22</v>
      </c>
      <c r="D25" s="22">
        <v>41990</v>
      </c>
      <c r="E25" s="15"/>
      <c r="F25" s="14"/>
    </row>
    <row r="26" spans="2:6" ht="17.25" customHeight="1">
      <c r="B26" s="16">
        <f t="shared" ref="B26:B31" si="1">N(B25)+1</f>
        <v>7</v>
      </c>
      <c r="C26" s="21" t="s">
        <v>23</v>
      </c>
      <c r="D26" s="22">
        <v>41992</v>
      </c>
      <c r="E26" s="15"/>
      <c r="F26" s="14"/>
    </row>
    <row r="27" spans="2:6" ht="17.25" customHeight="1">
      <c r="B27" s="16">
        <f t="shared" si="1"/>
        <v>8</v>
      </c>
      <c r="C27" s="14"/>
      <c r="D27" s="15"/>
      <c r="E27" s="15"/>
      <c r="F27" s="14"/>
    </row>
    <row r="28" spans="2:6" ht="17.25" customHeight="1">
      <c r="B28" s="16">
        <f t="shared" si="1"/>
        <v>9</v>
      </c>
      <c r="C28" s="21" t="s">
        <v>25</v>
      </c>
      <c r="D28" s="22">
        <v>41932</v>
      </c>
      <c r="E28" s="22">
        <v>41933</v>
      </c>
      <c r="F28" s="14" t="s">
        <v>41</v>
      </c>
    </row>
    <row r="29" spans="2:6" ht="17.25" customHeight="1">
      <c r="B29" s="16">
        <f t="shared" si="1"/>
        <v>10</v>
      </c>
      <c r="C29" s="21" t="s">
        <v>26</v>
      </c>
      <c r="D29" s="22">
        <v>41932</v>
      </c>
      <c r="E29" s="22">
        <v>41936</v>
      </c>
      <c r="F29" s="14" t="s">
        <v>41</v>
      </c>
    </row>
    <row r="30" spans="2:6" ht="17.25" customHeight="1">
      <c r="B30" s="16">
        <f>N(B29)+1</f>
        <v>11</v>
      </c>
      <c r="C30" s="21" t="s">
        <v>27</v>
      </c>
      <c r="D30" s="22">
        <v>41932</v>
      </c>
      <c r="E30" s="22">
        <v>41937</v>
      </c>
      <c r="F30" s="14" t="s">
        <v>41</v>
      </c>
    </row>
    <row r="31" spans="2:6" ht="17.25" customHeight="1">
      <c r="B31" s="16">
        <f t="shared" si="1"/>
        <v>12</v>
      </c>
      <c r="C31" s="21"/>
      <c r="D31" s="22"/>
      <c r="E31" s="22"/>
      <c r="F31" s="14"/>
    </row>
    <row r="32" spans="2:6" ht="17.25" customHeight="1">
      <c r="B32" s="8">
        <f>N(B31)+1</f>
        <v>13</v>
      </c>
      <c r="C32" s="21" t="s">
        <v>28</v>
      </c>
      <c r="D32" s="22">
        <v>41939</v>
      </c>
      <c r="E32" s="22">
        <v>41944</v>
      </c>
      <c r="F32" s="14" t="s">
        <v>42</v>
      </c>
    </row>
    <row r="33" spans="2:6" ht="17.25" customHeight="1">
      <c r="B33" s="8">
        <f>N(B32)+1</f>
        <v>14</v>
      </c>
      <c r="C33" s="21" t="s">
        <v>29</v>
      </c>
      <c r="D33" s="22">
        <v>41939</v>
      </c>
      <c r="E33" s="22">
        <v>41942</v>
      </c>
      <c r="F33" s="21" t="s">
        <v>43</v>
      </c>
    </row>
    <row r="34" spans="2:6" ht="17.25" customHeight="1">
      <c r="B34" s="8">
        <f t="shared" ref="B34:B44" si="2">N(B33)+1</f>
        <v>15</v>
      </c>
      <c r="C34" s="21"/>
      <c r="D34" s="22"/>
      <c r="E34" s="22"/>
      <c r="F34" s="21"/>
    </row>
    <row r="35" spans="2:6" ht="17.25" customHeight="1">
      <c r="B35" s="8">
        <f t="shared" si="2"/>
        <v>16</v>
      </c>
      <c r="C35" s="21" t="s">
        <v>30</v>
      </c>
      <c r="D35" s="22">
        <v>41943</v>
      </c>
      <c r="E35" s="22">
        <v>41951</v>
      </c>
      <c r="F35" s="21" t="s">
        <v>41</v>
      </c>
    </row>
    <row r="36" spans="2:6" ht="17.25" customHeight="1">
      <c r="B36" s="8">
        <f t="shared" si="2"/>
        <v>17</v>
      </c>
      <c r="C36" s="21" t="s">
        <v>31</v>
      </c>
      <c r="D36" s="22">
        <v>41946</v>
      </c>
      <c r="E36" s="22">
        <v>41951</v>
      </c>
      <c r="F36" s="21" t="s">
        <v>44</v>
      </c>
    </row>
    <row r="37" spans="2:6" ht="17.25" customHeight="1">
      <c r="B37" s="8">
        <f t="shared" si="2"/>
        <v>18</v>
      </c>
      <c r="C37" s="21"/>
      <c r="D37" s="22"/>
      <c r="E37" s="22"/>
      <c r="F37" s="21"/>
    </row>
    <row r="38" spans="2:6" ht="17.25" customHeight="1">
      <c r="B38" s="8">
        <f>N(B37)+1</f>
        <v>19</v>
      </c>
      <c r="C38" s="21" t="s">
        <v>32</v>
      </c>
      <c r="D38" s="22">
        <v>41953</v>
      </c>
      <c r="E38" s="22">
        <v>41958</v>
      </c>
      <c r="F38" s="21" t="s">
        <v>42</v>
      </c>
    </row>
    <row r="39" spans="2:6" ht="17.25" customHeight="1">
      <c r="B39" s="8">
        <f>N(B38)+1</f>
        <v>20</v>
      </c>
      <c r="C39" s="21" t="s">
        <v>33</v>
      </c>
      <c r="D39" s="22">
        <v>41953</v>
      </c>
      <c r="E39" s="22">
        <v>41958</v>
      </c>
      <c r="F39" s="21" t="s">
        <v>43</v>
      </c>
    </row>
    <row r="40" spans="2:6" ht="17.25" customHeight="1">
      <c r="B40" s="8">
        <f t="shared" si="2"/>
        <v>21</v>
      </c>
      <c r="C40" s="21"/>
      <c r="D40" s="22"/>
      <c r="E40" s="22"/>
      <c r="F40" s="21"/>
    </row>
    <row r="41" spans="2:6" ht="17.25" customHeight="1">
      <c r="B41" s="8">
        <f t="shared" si="2"/>
        <v>22</v>
      </c>
      <c r="C41" s="21" t="s">
        <v>34</v>
      </c>
      <c r="D41" s="22">
        <v>41960</v>
      </c>
      <c r="E41" s="22">
        <v>41965</v>
      </c>
      <c r="F41" s="21" t="s">
        <v>41</v>
      </c>
    </row>
    <row r="42" spans="2:6" ht="17.25" customHeight="1">
      <c r="B42" s="8">
        <f t="shared" si="2"/>
        <v>23</v>
      </c>
      <c r="C42" s="21" t="s">
        <v>35</v>
      </c>
      <c r="D42" s="22">
        <v>41960</v>
      </c>
      <c r="E42" s="22">
        <v>41965</v>
      </c>
      <c r="F42" s="21" t="s">
        <v>41</v>
      </c>
    </row>
    <row r="43" spans="2:6" ht="17.25" customHeight="1">
      <c r="B43" s="8">
        <f t="shared" si="2"/>
        <v>24</v>
      </c>
      <c r="C43" s="21"/>
      <c r="D43" s="22"/>
      <c r="E43" s="22"/>
      <c r="F43" s="21"/>
    </row>
    <row r="44" spans="2:6" ht="17.25" customHeight="1">
      <c r="B44" s="8">
        <f t="shared" si="2"/>
        <v>25</v>
      </c>
      <c r="C44" s="21" t="s">
        <v>36</v>
      </c>
      <c r="D44" s="22">
        <v>41966</v>
      </c>
      <c r="E44" s="22">
        <v>41969</v>
      </c>
      <c r="F44" s="21" t="s">
        <v>41</v>
      </c>
    </row>
    <row r="45" spans="2:6" ht="17.25" customHeight="1">
      <c r="B45" s="8">
        <f t="shared" ref="B45:B61" si="3">N(B44)+1</f>
        <v>26</v>
      </c>
      <c r="C45" s="21" t="s">
        <v>37</v>
      </c>
      <c r="D45" s="22">
        <v>41972</v>
      </c>
      <c r="E45" s="22">
        <v>41976</v>
      </c>
      <c r="F45" s="21" t="s">
        <v>41</v>
      </c>
    </row>
    <row r="46" spans="2:6" ht="17.25" customHeight="1">
      <c r="B46" s="8">
        <f t="shared" si="3"/>
        <v>27</v>
      </c>
      <c r="C46" s="21"/>
      <c r="D46" s="22"/>
      <c r="E46" s="22"/>
      <c r="F46" s="21"/>
    </row>
    <row r="47" spans="2:6" ht="17.25" customHeight="1">
      <c r="B47" s="8">
        <f t="shared" si="3"/>
        <v>28</v>
      </c>
      <c r="C47" s="21" t="s">
        <v>38</v>
      </c>
      <c r="D47" s="22">
        <v>41974</v>
      </c>
      <c r="E47" s="22">
        <v>41979</v>
      </c>
      <c r="F47" s="21" t="s">
        <v>41</v>
      </c>
    </row>
    <row r="48" spans="2:6" ht="17.25" customHeight="1">
      <c r="B48" s="8">
        <f t="shared" si="3"/>
        <v>29</v>
      </c>
      <c r="C48" s="21"/>
      <c r="D48" s="22"/>
      <c r="E48" s="22"/>
      <c r="F48" s="21"/>
    </row>
    <row r="49" spans="2:6" ht="17.25" customHeight="1">
      <c r="B49" s="8">
        <f t="shared" si="3"/>
        <v>30</v>
      </c>
      <c r="C49" s="21" t="s">
        <v>39</v>
      </c>
      <c r="D49" s="22">
        <v>41981</v>
      </c>
      <c r="E49" s="22">
        <v>41986</v>
      </c>
      <c r="F49" s="21" t="s">
        <v>41</v>
      </c>
    </row>
    <row r="50" spans="2:6" ht="17.25" customHeight="1">
      <c r="B50" s="8">
        <f t="shared" si="3"/>
        <v>31</v>
      </c>
      <c r="C50" s="21" t="s">
        <v>40</v>
      </c>
      <c r="D50" s="22">
        <v>41981</v>
      </c>
      <c r="E50" s="22">
        <v>41986</v>
      </c>
      <c r="F50" s="21" t="s">
        <v>41</v>
      </c>
    </row>
    <row r="51" spans="2:6" ht="17.25" customHeight="1">
      <c r="B51" s="8">
        <f t="shared" si="3"/>
        <v>32</v>
      </c>
      <c r="C51" s="21"/>
      <c r="D51" s="22"/>
      <c r="E51" s="22"/>
      <c r="F51" s="21"/>
    </row>
    <row r="52" spans="2:6" ht="17.25" customHeight="1">
      <c r="B52" s="8">
        <f t="shared" si="3"/>
        <v>33</v>
      </c>
      <c r="C52" s="21"/>
      <c r="D52" s="22"/>
      <c r="E52" s="22"/>
      <c r="F52" s="21"/>
    </row>
    <row r="53" spans="2:6" ht="17.25" customHeight="1">
      <c r="B53" s="8">
        <f t="shared" si="3"/>
        <v>34</v>
      </c>
      <c r="C53" s="21"/>
      <c r="D53" s="22"/>
      <c r="E53" s="22"/>
      <c r="F53" s="21"/>
    </row>
    <row r="54" spans="2:6" ht="17.25" customHeight="1">
      <c r="B54" s="8">
        <f t="shared" si="3"/>
        <v>35</v>
      </c>
      <c r="C54" s="21"/>
      <c r="D54" s="22"/>
      <c r="E54" s="22"/>
      <c r="F54" s="21"/>
    </row>
    <row r="55" spans="2:6" ht="17.25" customHeight="1">
      <c r="B55" s="8">
        <f t="shared" si="3"/>
        <v>36</v>
      </c>
      <c r="C55" s="21"/>
      <c r="D55" s="22"/>
      <c r="E55" s="22"/>
      <c r="F55" s="21"/>
    </row>
    <row r="56" spans="2:6" ht="17.25" customHeight="1">
      <c r="B56" s="8">
        <f t="shared" si="3"/>
        <v>37</v>
      </c>
      <c r="C56" s="21"/>
      <c r="D56" s="22"/>
      <c r="E56" s="22"/>
      <c r="F56" s="21"/>
    </row>
    <row r="57" spans="2:6" ht="17.25" customHeight="1">
      <c r="B57" s="8">
        <f t="shared" si="3"/>
        <v>38</v>
      </c>
      <c r="C57" s="21"/>
      <c r="D57" s="22"/>
      <c r="E57" s="22"/>
      <c r="F57" s="21"/>
    </row>
    <row r="58" spans="2:6" ht="17.25" customHeight="1">
      <c r="B58" s="8">
        <f t="shared" si="3"/>
        <v>39</v>
      </c>
      <c r="C58" s="21"/>
      <c r="D58" s="22"/>
      <c r="E58" s="22"/>
      <c r="F58" s="21"/>
    </row>
    <row r="59" spans="2:6" ht="17.25" customHeight="1">
      <c r="B59" s="8">
        <f t="shared" si="3"/>
        <v>40</v>
      </c>
      <c r="C59" s="21"/>
      <c r="D59" s="22"/>
      <c r="E59" s="22"/>
      <c r="F59" s="21"/>
    </row>
    <row r="60" spans="2:6" ht="17.25" customHeight="1">
      <c r="B60" s="8">
        <f t="shared" si="3"/>
        <v>41</v>
      </c>
      <c r="C60" s="21"/>
      <c r="D60" s="22"/>
      <c r="E60" s="22"/>
      <c r="F60" s="21"/>
    </row>
    <row r="61" spans="2:6" ht="17.25" customHeight="1">
      <c r="B61" s="8">
        <f t="shared" si="3"/>
        <v>42</v>
      </c>
      <c r="C61" s="21"/>
      <c r="D61" s="22"/>
      <c r="E61" s="22"/>
      <c r="F61" s="21"/>
    </row>
  </sheetData>
  <sheetProtection selectLockedCells="1"/>
  <printOptions horizontalCentered="1"/>
  <pageMargins left="0.25" right="0.25" top="0.5" bottom="0.5" header="0.3" footer="0.3"/>
  <rowBreaks count="2" manualBreakCount="2">
    <brk id="15" max="16383" man="1"/>
    <brk id="17" max="16383" man="1"/>
  </rowBreaks>
  <drawing r:id="rId1"/>
  <legacyDrawing r:id="rId2"/>
  <mc:AlternateContent xmlns:mc="http://schemas.openxmlformats.org/markup-compatibility/2006">
    <mc:Choice Requires="x14">
      <controls>
        <mc:AlternateContent xmlns:mc="http://schemas.openxmlformats.org/markup-compatibility/2006">
          <mc:Choice Requires="x14">
            <control shapeId="1025" r:id="rId3" name="Scroll Bar">
              <controlPr defaultSize="0" autoPict="0" altText="Click the scroll bar to modify the project time frame shown on the Timeline Chart or enter the start date for the display of project activities in cell D20.">
                <anchor moveWithCells="1">
                  <from>
                    <xdr:col>4</xdr:col>
                    <xdr:colOff>50800</xdr:colOff>
                    <xdr:row>15</xdr:row>
                    <xdr:rowOff>215900</xdr:rowOff>
                  </from>
                  <to>
                    <xdr:col>6</xdr:col>
                    <xdr:colOff>0</xdr:colOff>
                    <xdr:row>17</xdr:row>
                    <xdr:rowOff>25400</xdr:rowOff>
                  </to>
                </anchor>
              </controlPr>
            </control>
          </mc:Choice>
          <mc:Fallback/>
        </mc:AlternateContent>
      </controls>
    </mc:Choice>
    <mc:Fallback/>
  </mc:AlternateContent>
  <tableParts count="1">
    <tablePart r:id="rId4"/>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I72"/>
  <sheetViews>
    <sheetView workbookViewId="0">
      <selection activeCell="D28" sqref="D28"/>
    </sheetView>
  </sheetViews>
  <sheetFormatPr baseColWidth="10" defaultColWidth="8.83203125" defaultRowHeight="14" x14ac:dyDescent="0"/>
  <cols>
    <col min="3" max="3" width="17.5" customWidth="1"/>
    <col min="4" max="4" width="18" customWidth="1"/>
    <col min="5" max="34" width="10.83203125" customWidth="1"/>
    <col min="35" max="35" width="17.5" customWidth="1"/>
  </cols>
  <sheetData>
    <row r="1" spans="1:6">
      <c r="A1" t="s">
        <v>9</v>
      </c>
    </row>
    <row r="3" spans="1:6">
      <c r="C3" t="s">
        <v>10</v>
      </c>
      <c r="D3" s="1">
        <f ca="1">TODAY()</f>
        <v>41933</v>
      </c>
      <c r="E3" s="1"/>
    </row>
    <row r="4" spans="1:6">
      <c r="D4">
        <v>5</v>
      </c>
    </row>
    <row r="6" spans="1:6">
      <c r="E6" t="e">
        <f>NA()</f>
        <v>#N/A</v>
      </c>
    </row>
    <row r="7" spans="1:6">
      <c r="E7" t="e">
        <f>NA()</f>
        <v>#N/A</v>
      </c>
    </row>
    <row r="8" spans="1:6">
      <c r="E8" t="e">
        <f>NA()</f>
        <v>#N/A</v>
      </c>
    </row>
    <row r="9" spans="1:6">
      <c r="C9" s="2" t="s">
        <v>12</v>
      </c>
      <c r="D9">
        <f>SUMPRODUCT( ((Activities[START]&gt;=StartDateWindow)+(Activities[END]&gt;=StartDateWindow)&gt;0)*(Activities[START]&lt;=(StartDateWindow+WindowDays-1)) )</f>
        <v>13</v>
      </c>
      <c r="E9" t="e">
        <f>NA()</f>
        <v>#N/A</v>
      </c>
    </row>
    <row r="10" spans="1:6">
      <c r="D10">
        <v>9</v>
      </c>
      <c r="E10" t="e">
        <f>NA()</f>
        <v>#N/A</v>
      </c>
    </row>
    <row r="11" spans="1:6">
      <c r="D11">
        <f>D10-MIN(D10,D9)</f>
        <v>0</v>
      </c>
      <c r="E11" t="e">
        <f>NA()</f>
        <v>#N/A</v>
      </c>
    </row>
    <row r="12" spans="1:6">
      <c r="E12" t="e">
        <f>NA()</f>
        <v>#N/A</v>
      </c>
    </row>
    <row r="13" spans="1:6">
      <c r="C13" s="2"/>
      <c r="E13" t="e">
        <f>NA()</f>
        <v>#N/A</v>
      </c>
    </row>
    <row r="14" spans="1:6">
      <c r="C14" s="2"/>
      <c r="E14" t="e">
        <f>NA()</f>
        <v>#N/A</v>
      </c>
    </row>
    <row r="15" spans="1:6">
      <c r="C15" s="2"/>
      <c r="E15">
        <f t="array" ref="E15">INDEX(Activities[Id],MATCH(1, ((Activities[START]&gt;=StartDateWindow)+(Activities[END]&gt;=StartDateWindow)&gt;0)*(Activities[START]&lt;=(StartDateWindow+WindowDays-1)), 0))</f>
        <v>1</v>
      </c>
      <c r="F15">
        <f t="shared" ref="F15:F23" ca="1" si="0">OFFSET(E15,-$D$11,)</f>
        <v>1</v>
      </c>
    </row>
    <row r="16" spans="1:6">
      <c r="C16" s="2"/>
      <c r="E16">
        <f t="array" ref="E16">INDEX(Activities[Id],MATCH(1, (Activities[Id]&gt;E15)*((Activities[START]&gt;=StartDateWindow)+(Activities[END]&gt;=StartDateWindow)&gt;0)*(Activities[START]&lt;=(StartDateWindow+WindowDays-1)), 0))</f>
        <v>4</v>
      </c>
      <c r="F16">
        <f t="shared" ca="1" si="0"/>
        <v>4</v>
      </c>
    </row>
    <row r="17" spans="1:35">
      <c r="C17" s="2"/>
      <c r="E17">
        <f t="array" ref="E17">INDEX(Activities[Id],MATCH(1, (Activities[Id]&gt;E16)*((Activities[START]&gt;=StartDateWindow)+(Activities[END]&gt;=StartDateWindow)&gt;0)*(Activities[START]&lt;=(StartDateWindow+WindowDays-1)), 0))</f>
        <v>9</v>
      </c>
      <c r="F17">
        <f t="shared" ca="1" si="0"/>
        <v>9</v>
      </c>
    </row>
    <row r="18" spans="1:35">
      <c r="E18">
        <f t="array" ref="E18">INDEX(Activities[Id],MATCH(1, (Activities[Id]&gt;E17)*((Activities[START]&gt;=StartDateWindow)+(Activities[END]&gt;=StartDateWindow)&gt;0)*(Activities[START]&lt;=(StartDateWindow+WindowDays-1)), 0))</f>
        <v>10</v>
      </c>
      <c r="F18">
        <f t="shared" ca="1" si="0"/>
        <v>10</v>
      </c>
    </row>
    <row r="19" spans="1:35">
      <c r="E19">
        <f t="array" ref="E19">INDEX(Activities[Id],MATCH(1, (Activities[Id]&gt;E18)*((Activities[START]&gt;=StartDateWindow)+(Activities[END]&gt;=StartDateWindow)&gt;0)*(Activities[START]&lt;=(StartDateWindow+WindowDays-1)), 0))</f>
        <v>11</v>
      </c>
      <c r="F19">
        <f t="shared" ca="1" si="0"/>
        <v>11</v>
      </c>
    </row>
    <row r="20" spans="1:35">
      <c r="E20">
        <f t="array" ref="E20">INDEX(Activities[Id],MATCH(1, (Activities[Id]&gt;E19)*((Activities[START]&gt;=StartDateWindow)+(Activities[END]&gt;=StartDateWindow)&gt;0)*(Activities[START]&lt;=(StartDateWindow+WindowDays-1)), 0))</f>
        <v>13</v>
      </c>
      <c r="F20">
        <f t="shared" ca="1" si="0"/>
        <v>13</v>
      </c>
    </row>
    <row r="21" spans="1:35">
      <c r="E21">
        <f t="array" ref="E21">INDEX(Activities[Id],MATCH(1, (Activities[Id]&gt;E20)*((Activities[START]&gt;=StartDateWindow)+(Activities[END]&gt;=StartDateWindow)&gt;0)*(Activities[START]&lt;=(StartDateWindow+WindowDays-1)), 0))</f>
        <v>14</v>
      </c>
      <c r="F21">
        <f t="shared" ca="1" si="0"/>
        <v>14</v>
      </c>
    </row>
    <row r="22" spans="1:35">
      <c r="E22">
        <f t="array" ref="E22">INDEX(Activities[Id],MATCH(1, (Activities[Id]&gt;E21)*((Activities[START]&gt;=StartDateWindow)+(Activities[END]&gt;=StartDateWindow)&gt;0)*(Activities[START]&lt;=(StartDateWindow+WindowDays-1)), 0))</f>
        <v>16</v>
      </c>
      <c r="F22">
        <f t="shared" ca="1" si="0"/>
        <v>16</v>
      </c>
    </row>
    <row r="23" spans="1:35">
      <c r="E23">
        <f t="array" ref="E23">INDEX(Activities[Id],MATCH(1, (Activities[Id]&gt;E22)*((Activities[START]&gt;=StartDateWindow)+(Activities[END]&gt;=StartDateWindow)&gt;0)*(Activities[START]&lt;=(StartDateWindow+WindowDays-1)), 0))</f>
        <v>17</v>
      </c>
      <c r="F23">
        <f t="shared" ca="1" si="0"/>
        <v>17</v>
      </c>
    </row>
    <row r="25" spans="1:35">
      <c r="C25" t="s">
        <v>4</v>
      </c>
      <c r="D25" s="1">
        <f>StartDate+WindowOffset</f>
        <v>41932</v>
      </c>
    </row>
    <row r="26" spans="1:35">
      <c r="C26" t="s">
        <v>3</v>
      </c>
      <c r="D26">
        <v>0</v>
      </c>
    </row>
    <row r="28" spans="1:35">
      <c r="C28" t="s">
        <v>1</v>
      </c>
      <c r="D28" s="2">
        <f>'Project Timeline'!D17</f>
        <v>41932</v>
      </c>
    </row>
    <row r="29" spans="1:35">
      <c r="C29" t="s">
        <v>2</v>
      </c>
      <c r="D29">
        <v>30</v>
      </c>
    </row>
    <row r="31" spans="1:35">
      <c r="A31" t="s">
        <v>8</v>
      </c>
      <c r="B31" t="s">
        <v>6</v>
      </c>
      <c r="C31" t="s">
        <v>7</v>
      </c>
      <c r="D31" t="s">
        <v>0</v>
      </c>
      <c r="E31" s="1">
        <f>StartDateWindow</f>
        <v>41932</v>
      </c>
      <c r="F31" s="1">
        <f t="shared" ref="F31:AI31" si="1">E31+1</f>
        <v>41933</v>
      </c>
      <c r="G31" s="1">
        <f t="shared" si="1"/>
        <v>41934</v>
      </c>
      <c r="H31" s="1">
        <f t="shared" si="1"/>
        <v>41935</v>
      </c>
      <c r="I31" s="1">
        <f t="shared" si="1"/>
        <v>41936</v>
      </c>
      <c r="J31" s="1">
        <f t="shared" si="1"/>
        <v>41937</v>
      </c>
      <c r="K31" s="1">
        <f t="shared" si="1"/>
        <v>41938</v>
      </c>
      <c r="L31" s="1">
        <f t="shared" si="1"/>
        <v>41939</v>
      </c>
      <c r="M31" s="1">
        <f t="shared" si="1"/>
        <v>41940</v>
      </c>
      <c r="N31" s="1">
        <f t="shared" si="1"/>
        <v>41941</v>
      </c>
      <c r="O31" s="1">
        <f t="shared" si="1"/>
        <v>41942</v>
      </c>
      <c r="P31" s="1">
        <f t="shared" si="1"/>
        <v>41943</v>
      </c>
      <c r="Q31" s="1">
        <f t="shared" si="1"/>
        <v>41944</v>
      </c>
      <c r="R31" s="1">
        <f t="shared" si="1"/>
        <v>41945</v>
      </c>
      <c r="S31" s="1">
        <f t="shared" si="1"/>
        <v>41946</v>
      </c>
      <c r="T31" s="1">
        <f t="shared" si="1"/>
        <v>41947</v>
      </c>
      <c r="U31" s="1">
        <f t="shared" si="1"/>
        <v>41948</v>
      </c>
      <c r="V31" s="1">
        <f t="shared" si="1"/>
        <v>41949</v>
      </c>
      <c r="W31" s="1">
        <f t="shared" si="1"/>
        <v>41950</v>
      </c>
      <c r="X31" s="1">
        <f t="shared" si="1"/>
        <v>41951</v>
      </c>
      <c r="Y31" s="1">
        <f t="shared" si="1"/>
        <v>41952</v>
      </c>
      <c r="Z31" s="1">
        <f t="shared" si="1"/>
        <v>41953</v>
      </c>
      <c r="AA31" s="1">
        <f t="shared" si="1"/>
        <v>41954</v>
      </c>
      <c r="AB31" s="1">
        <f t="shared" si="1"/>
        <v>41955</v>
      </c>
      <c r="AC31" s="1">
        <f t="shared" si="1"/>
        <v>41956</v>
      </c>
      <c r="AD31" s="1">
        <f t="shared" si="1"/>
        <v>41957</v>
      </c>
      <c r="AE31" s="1">
        <f t="shared" si="1"/>
        <v>41958</v>
      </c>
      <c r="AF31" s="1">
        <f t="shared" si="1"/>
        <v>41959</v>
      </c>
      <c r="AG31" s="1">
        <f t="shared" si="1"/>
        <v>41960</v>
      </c>
      <c r="AH31" s="1">
        <f t="shared" si="1"/>
        <v>41961</v>
      </c>
      <c r="AI31" s="1">
        <f t="shared" si="1"/>
        <v>41962</v>
      </c>
    </row>
    <row r="32" spans="1:35">
      <c r="A32">
        <v>11.3</v>
      </c>
      <c r="B32">
        <v>1</v>
      </c>
      <c r="C32">
        <f t="shared" ref="C32:C40" ca="1" si="2">F15</f>
        <v>1</v>
      </c>
      <c r="D32" t="str">
        <f ca="1">INDEX(Activities[ACTIVITY],MATCH($C32,Activities[Id],0))</f>
        <v>Project Start</v>
      </c>
      <c r="E32">
        <f ca="1">GridCalc</f>
        <v>11.3</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c r="A33">
        <f>A32-1</f>
        <v>10.3</v>
      </c>
      <c r="B33">
        <v>2</v>
      </c>
      <c r="C33">
        <f t="shared" ca="1" si="2"/>
        <v>4</v>
      </c>
      <c r="D33" t="str">
        <f ca="1">INDEX(Activities[ACTIVITY],MATCH($C33,Activities[Id],0))</f>
        <v>Project Review</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f ca="1">GridCalc</f>
        <v>10.3</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c r="A34">
        <f t="shared" ref="A34:A40" si="3">A33-1</f>
        <v>9.3000000000000007</v>
      </c>
      <c r="B34">
        <v>3</v>
      </c>
      <c r="C34">
        <f t="shared" ca="1" si="2"/>
        <v>9</v>
      </c>
      <c r="D34" t="str">
        <f ca="1">INDEX(Activities[ACTIVITY],MATCH($C34,Activities[Id],0))</f>
        <v>Project Charter</v>
      </c>
      <c r="E34">
        <f ca="1">GridCalc</f>
        <v>9.3000000000000007</v>
      </c>
      <c r="F34">
        <f ca="1">GridCalc</f>
        <v>9.3000000000000007</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c r="A35">
        <f t="shared" si="3"/>
        <v>8.3000000000000007</v>
      </c>
      <c r="B35">
        <v>4</v>
      </c>
      <c r="C35">
        <f t="shared" ca="1" si="2"/>
        <v>10</v>
      </c>
      <c r="D35" t="str">
        <f ca="1">INDEX(Activities[ACTIVITY],MATCH($C35,Activities[Id],0))</f>
        <v>FSM for Fish Behavior</v>
      </c>
      <c r="E35">
        <f ca="1">GridCalc</f>
        <v>8.3000000000000007</v>
      </c>
      <c r="F35">
        <f ca="1">GridCalc</f>
        <v>8.3000000000000007</v>
      </c>
      <c r="G35">
        <f ca="1">GridCalc</f>
        <v>8.3000000000000007</v>
      </c>
      <c r="H35">
        <f ca="1">GridCalc</f>
        <v>8.3000000000000007</v>
      </c>
      <c r="I35">
        <f ca="1">GridCalc</f>
        <v>8.3000000000000007</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c r="A36">
        <f t="shared" si="3"/>
        <v>7.3000000000000007</v>
      </c>
      <c r="B36">
        <v>5</v>
      </c>
      <c r="C36">
        <f t="shared" ca="1" si="2"/>
        <v>11</v>
      </c>
      <c r="D36" t="str">
        <f ca="1">INDEX(Activities[ACTIVITY],MATCH($C36,Activities[Id],0))</f>
        <v>V1 Mechanical Design CAD</v>
      </c>
      <c r="E36">
        <f ca="1">GridCalc</f>
        <v>7.3000000000000007</v>
      </c>
      <c r="F36">
        <f ca="1">GridCalc</f>
        <v>7.3000000000000007</v>
      </c>
      <c r="G36">
        <f ca="1">GridCalc</f>
        <v>7.3000000000000007</v>
      </c>
      <c r="H36">
        <f ca="1">GridCalc</f>
        <v>7.3000000000000007</v>
      </c>
      <c r="I36">
        <f ca="1">GridCalc</f>
        <v>7.3000000000000007</v>
      </c>
      <c r="J36">
        <f ca="1">GridCalc</f>
        <v>7.3000000000000007</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c r="A37">
        <f t="shared" si="3"/>
        <v>6.3000000000000007</v>
      </c>
      <c r="B37">
        <v>6</v>
      </c>
      <c r="C37">
        <f t="shared" ca="1" si="2"/>
        <v>13</v>
      </c>
      <c r="D37" t="str">
        <f ca="1">INDEX(Activities[ACTIVITY],MATCH($C37,Activities[Id],0))</f>
        <v>V1 Mechanical Design Fab</v>
      </c>
      <c r="E37" t="e">
        <f ca="1">GridCalc</f>
        <v>#N/A</v>
      </c>
      <c r="F37" t="e">
        <f ca="1">GridCalc</f>
        <v>#N/A</v>
      </c>
      <c r="G37" t="e">
        <f ca="1">GridCalc</f>
        <v>#N/A</v>
      </c>
      <c r="H37" t="e">
        <f ca="1">GridCalc</f>
        <v>#N/A</v>
      </c>
      <c r="I37" t="e">
        <f ca="1">GridCalc</f>
        <v>#N/A</v>
      </c>
      <c r="J37" t="e">
        <f ca="1">GridCalc</f>
        <v>#N/A</v>
      </c>
      <c r="K37" t="e">
        <f ca="1">GridCalc</f>
        <v>#N/A</v>
      </c>
      <c r="L37">
        <f ca="1">GridCalc</f>
        <v>6.3000000000000007</v>
      </c>
      <c r="M37">
        <f ca="1">GridCalc</f>
        <v>6.3000000000000007</v>
      </c>
      <c r="N37">
        <f ca="1">GridCalc</f>
        <v>6.3000000000000007</v>
      </c>
      <c r="O37">
        <f ca="1">GridCalc</f>
        <v>6.3000000000000007</v>
      </c>
      <c r="P37">
        <f ca="1">GridCalc</f>
        <v>6.3000000000000007</v>
      </c>
      <c r="Q37">
        <f ca="1">GridCalc</f>
        <v>6.3000000000000007</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c r="A38">
        <f t="shared" si="3"/>
        <v>5.3000000000000007</v>
      </c>
      <c r="B38">
        <v>7</v>
      </c>
      <c r="C38">
        <f t="shared" ca="1" si="2"/>
        <v>14</v>
      </c>
      <c r="D38" t="str">
        <f ca="1">INDEX(Activities[ACTIVITY],MATCH($C38,Activities[Id],0))</f>
        <v>Cap Sense Prototype</v>
      </c>
      <c r="E38" t="e">
        <f ca="1">GridCalc</f>
        <v>#N/A</v>
      </c>
      <c r="F38" t="e">
        <f ca="1">GridCalc</f>
        <v>#N/A</v>
      </c>
      <c r="G38" t="e">
        <f ca="1">GridCalc</f>
        <v>#N/A</v>
      </c>
      <c r="H38" t="e">
        <f ca="1">GridCalc</f>
        <v>#N/A</v>
      </c>
      <c r="I38" t="e">
        <f ca="1">GridCalc</f>
        <v>#N/A</v>
      </c>
      <c r="J38" t="e">
        <f ca="1">GridCalc</f>
        <v>#N/A</v>
      </c>
      <c r="K38" t="e">
        <f ca="1">GridCalc</f>
        <v>#N/A</v>
      </c>
      <c r="L38">
        <f ca="1">GridCalc</f>
        <v>5.3000000000000007</v>
      </c>
      <c r="M38">
        <f ca="1">GridCalc</f>
        <v>5.3000000000000007</v>
      </c>
      <c r="N38">
        <f ca="1">GridCalc</f>
        <v>5.3000000000000007</v>
      </c>
      <c r="O38">
        <f ca="1">GridCalc</f>
        <v>5.3000000000000007</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c r="A39">
        <f t="shared" si="3"/>
        <v>4.3000000000000007</v>
      </c>
      <c r="B39">
        <v>8</v>
      </c>
      <c r="C39">
        <f t="shared" ca="1" si="2"/>
        <v>16</v>
      </c>
      <c r="D39" t="str">
        <f ca="1">INDEX(Activities[ACTIVITY],MATCH($C39,Activities[Id],0))</f>
        <v>Electrical Component Integration</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f ca="1">GridCalc</f>
        <v>4.3000000000000007</v>
      </c>
      <c r="Q39">
        <f ca="1">GridCalc</f>
        <v>4.3000000000000007</v>
      </c>
      <c r="R39">
        <f ca="1">GridCalc</f>
        <v>4.3000000000000007</v>
      </c>
      <c r="S39">
        <f ca="1">GridCalc</f>
        <v>4.3000000000000007</v>
      </c>
      <c r="T39">
        <f ca="1">GridCalc</f>
        <v>4.3000000000000007</v>
      </c>
      <c r="U39">
        <f ca="1">GridCalc</f>
        <v>4.3000000000000007</v>
      </c>
      <c r="V39">
        <f ca="1">GridCalc</f>
        <v>4.3000000000000007</v>
      </c>
      <c r="W39">
        <f ca="1">GridCalc</f>
        <v>4.3000000000000007</v>
      </c>
      <c r="X39">
        <f ca="1">GridCalc</f>
        <v>4.3000000000000007</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c r="A40">
        <f t="shared" si="3"/>
        <v>3.3000000000000007</v>
      </c>
      <c r="B40">
        <v>9</v>
      </c>
      <c r="C40">
        <f t="shared" ca="1" si="2"/>
        <v>17</v>
      </c>
      <c r="D40" t="str">
        <f ca="1">INDEX(Activities[ACTIVITY],MATCH($C40,Activities[Id],0))</f>
        <v>V2 Mechanical Design CAD + Fab</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f ca="1">GridCalc</f>
        <v>3.3000000000000007</v>
      </c>
      <c r="T40">
        <f ca="1">GridCalc</f>
        <v>3.3000000000000007</v>
      </c>
      <c r="U40">
        <f ca="1">GridCalc</f>
        <v>3.3000000000000007</v>
      </c>
      <c r="V40">
        <f ca="1">GridCalc</f>
        <v>3.3000000000000007</v>
      </c>
      <c r="W40">
        <f ca="1">GridCalc</f>
        <v>3.3000000000000007</v>
      </c>
      <c r="X40">
        <f ca="1">GridCalc</f>
        <v>3.3000000000000007</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c r="E43" s="1">
        <f>E31</f>
        <v>41932</v>
      </c>
      <c r="F43" s="1">
        <f t="shared" ref="F43:AH43" si="4">F31</f>
        <v>41933</v>
      </c>
      <c r="G43" s="1">
        <f t="shared" si="4"/>
        <v>41934</v>
      </c>
      <c r="H43" s="1">
        <f t="shared" si="4"/>
        <v>41935</v>
      </c>
      <c r="I43" s="1">
        <f t="shared" si="4"/>
        <v>41936</v>
      </c>
      <c r="J43" s="1">
        <f t="shared" si="4"/>
        <v>41937</v>
      </c>
      <c r="K43" s="1">
        <f t="shared" si="4"/>
        <v>41938</v>
      </c>
      <c r="L43" s="1">
        <f t="shared" si="4"/>
        <v>41939</v>
      </c>
      <c r="M43" s="1">
        <f t="shared" si="4"/>
        <v>41940</v>
      </c>
      <c r="N43" s="1">
        <f t="shared" si="4"/>
        <v>41941</v>
      </c>
      <c r="O43" s="1">
        <f t="shared" si="4"/>
        <v>41942</v>
      </c>
      <c r="P43" s="1">
        <f t="shared" si="4"/>
        <v>41943</v>
      </c>
      <c r="Q43" s="1">
        <f t="shared" si="4"/>
        <v>41944</v>
      </c>
      <c r="R43" s="1">
        <f t="shared" si="4"/>
        <v>41945</v>
      </c>
      <c r="S43" s="1">
        <f t="shared" si="4"/>
        <v>41946</v>
      </c>
      <c r="T43" s="1">
        <f t="shared" si="4"/>
        <v>41947</v>
      </c>
      <c r="U43" s="1">
        <f t="shared" si="4"/>
        <v>41948</v>
      </c>
      <c r="V43" s="1">
        <f t="shared" si="4"/>
        <v>41949</v>
      </c>
      <c r="W43" s="1">
        <f t="shared" si="4"/>
        <v>41950</v>
      </c>
      <c r="X43" s="1">
        <f t="shared" si="4"/>
        <v>41951</v>
      </c>
      <c r="Y43" s="1">
        <f t="shared" si="4"/>
        <v>41952</v>
      </c>
      <c r="Z43" s="1">
        <f t="shared" si="4"/>
        <v>41953</v>
      </c>
      <c r="AA43" s="1">
        <f t="shared" si="4"/>
        <v>41954</v>
      </c>
      <c r="AB43" s="1">
        <f t="shared" si="4"/>
        <v>41955</v>
      </c>
      <c r="AC43" s="1">
        <f t="shared" si="4"/>
        <v>41956</v>
      </c>
      <c r="AD43" s="1">
        <f t="shared" si="4"/>
        <v>41957</v>
      </c>
      <c r="AE43" s="1">
        <f t="shared" si="4"/>
        <v>41958</v>
      </c>
      <c r="AF43" s="1">
        <f t="shared" si="4"/>
        <v>41959</v>
      </c>
      <c r="AG43" s="1">
        <f t="shared" si="4"/>
        <v>41960</v>
      </c>
      <c r="AH43" s="1">
        <f t="shared" si="4"/>
        <v>41961</v>
      </c>
    </row>
    <row r="44" spans="1:35">
      <c r="C44">
        <f ca="1">C32</f>
        <v>1</v>
      </c>
      <c r="D44" t="str">
        <f ca="1">UPPER(INDEX(Activities[ACTIVITY],MATCH($C44,Activities[Id],0)))</f>
        <v>PROJECT START</v>
      </c>
      <c r="E44">
        <f t="shared" ref="E44:AH44" ca="1" si="5">IF(ISERROR(F32),E32,NA())</f>
        <v>11.3</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c r="C45">
        <f t="shared" ref="C45:C52" ca="1" si="6">C33</f>
        <v>4</v>
      </c>
      <c r="D45" t="str">
        <f ca="1">UPPER(INDEX(Activities[ACTIVITY],MATCH($C45,Activities[Id],0)))</f>
        <v>PROJECT REVIEW</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f t="shared" ca="1" si="7"/>
        <v>10.3</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c r="C46">
        <f t="shared" ca="1" si="6"/>
        <v>9</v>
      </c>
      <c r="D46" t="str">
        <f ca="1">UPPER(INDEX(Activities[ACTIVITY],MATCH($C46,Activities[Id],0)))</f>
        <v>PROJECT CHARTER</v>
      </c>
      <c r="E46" t="e">
        <f t="shared" ref="E46:AH46" ca="1" si="8">IF(ISERROR(F34),E34,NA())</f>
        <v>#N/A</v>
      </c>
      <c r="F46">
        <f t="shared" ca="1" si="8"/>
        <v>9.3000000000000007</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c r="C47">
        <f t="shared" ca="1" si="6"/>
        <v>10</v>
      </c>
      <c r="D47" t="str">
        <f ca="1">UPPER(INDEX(Activities[ACTIVITY],MATCH($C47,Activities[Id],0)))</f>
        <v>FSM FOR FISH BEHAVIOR</v>
      </c>
      <c r="E47" t="e">
        <f t="shared" ref="E47:AH47" ca="1" si="9">IF(ISERROR(F35),E35,NA())</f>
        <v>#N/A</v>
      </c>
      <c r="F47" t="e">
        <f t="shared" ca="1" si="9"/>
        <v>#N/A</v>
      </c>
      <c r="G47" t="e">
        <f t="shared" ca="1" si="9"/>
        <v>#N/A</v>
      </c>
      <c r="H47" t="e">
        <f t="shared" ca="1" si="9"/>
        <v>#N/A</v>
      </c>
      <c r="I47">
        <f t="shared" ca="1" si="9"/>
        <v>8.3000000000000007</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c r="C48">
        <f t="shared" ca="1" si="6"/>
        <v>11</v>
      </c>
      <c r="D48" t="str">
        <f ca="1">UPPER(INDEX(Activities[ACTIVITY],MATCH($C48,Activities[Id],0)))</f>
        <v>V1 MECHANICAL DESIGN CAD</v>
      </c>
      <c r="E48" t="e">
        <f t="shared" ref="E48:AH48" ca="1" si="10">IF(ISERROR(F36),E36,NA())</f>
        <v>#N/A</v>
      </c>
      <c r="F48" t="e">
        <f t="shared" ca="1" si="10"/>
        <v>#N/A</v>
      </c>
      <c r="G48" t="e">
        <f t="shared" ca="1" si="10"/>
        <v>#N/A</v>
      </c>
      <c r="H48" t="e">
        <f t="shared" ca="1" si="10"/>
        <v>#N/A</v>
      </c>
      <c r="I48" t="e">
        <f t="shared" ca="1" si="10"/>
        <v>#N/A</v>
      </c>
      <c r="J48">
        <f t="shared" ca="1" si="10"/>
        <v>7.3000000000000007</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c r="C49">
        <f t="shared" ca="1" si="6"/>
        <v>13</v>
      </c>
      <c r="D49" t="str">
        <f ca="1">UPPER(INDEX(Activities[ACTIVITY],MATCH($C49,Activities[Id],0)))</f>
        <v>V1 MECHANICAL DESIGN FAB</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f t="shared" ca="1" si="11"/>
        <v>6.3000000000000007</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c r="C50">
        <f t="shared" ca="1" si="6"/>
        <v>14</v>
      </c>
      <c r="D50" t="str">
        <f ca="1">UPPER(INDEX(Activities[ACTIVITY],MATCH($C50,Activities[Id],0)))</f>
        <v>CAP SENSE PROTOTYPE</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f t="shared" ca="1" si="12"/>
        <v>5.3000000000000007</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c r="C51">
        <f t="shared" ca="1" si="6"/>
        <v>16</v>
      </c>
      <c r="D51" t="str">
        <f ca="1">UPPER(INDEX(Activities[ACTIVITY],MATCH($C51,Activities[Id],0)))</f>
        <v>ELECTRICAL COMPONENT INTEGRATION</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f t="shared" ca="1" si="13"/>
        <v>4.3000000000000007</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c r="C52">
        <f t="shared" ca="1" si="6"/>
        <v>17</v>
      </c>
      <c r="D52" t="str">
        <f ca="1">UPPER(INDEX(Activities[ACTIVITY],MATCH($C52,Activities[Id],0)))</f>
        <v>V2 MECHANICAL DESIGN CAD + FAB</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f t="shared" ca="1" si="14"/>
        <v>3.3000000000000007</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c r="E55" s="1">
        <f>E31</f>
        <v>41932</v>
      </c>
      <c r="F55" s="1">
        <f t="shared" ref="F55:AH55" si="15">F31</f>
        <v>41933</v>
      </c>
      <c r="G55" s="1">
        <f t="shared" si="15"/>
        <v>41934</v>
      </c>
      <c r="H55" s="1">
        <f t="shared" si="15"/>
        <v>41935</v>
      </c>
      <c r="I55" s="1">
        <f t="shared" si="15"/>
        <v>41936</v>
      </c>
      <c r="J55" s="1">
        <f t="shared" si="15"/>
        <v>41937</v>
      </c>
      <c r="K55" s="1">
        <f t="shared" si="15"/>
        <v>41938</v>
      </c>
      <c r="L55" s="1">
        <f t="shared" si="15"/>
        <v>41939</v>
      </c>
      <c r="M55" s="1">
        <f t="shared" si="15"/>
        <v>41940</v>
      </c>
      <c r="N55" s="1">
        <f t="shared" si="15"/>
        <v>41941</v>
      </c>
      <c r="O55" s="1">
        <f t="shared" si="15"/>
        <v>41942</v>
      </c>
      <c r="P55" s="1">
        <f t="shared" si="15"/>
        <v>41943</v>
      </c>
      <c r="Q55" s="1">
        <f t="shared" si="15"/>
        <v>41944</v>
      </c>
      <c r="R55" s="1">
        <f t="shared" si="15"/>
        <v>41945</v>
      </c>
      <c r="S55" s="1">
        <f t="shared" si="15"/>
        <v>41946</v>
      </c>
      <c r="T55" s="1">
        <f t="shared" si="15"/>
        <v>41947</v>
      </c>
      <c r="U55" s="1">
        <f t="shared" si="15"/>
        <v>41948</v>
      </c>
      <c r="V55" s="1">
        <f t="shared" si="15"/>
        <v>41949</v>
      </c>
      <c r="W55" s="1">
        <f t="shared" si="15"/>
        <v>41950</v>
      </c>
      <c r="X55" s="1">
        <f t="shared" si="15"/>
        <v>41951</v>
      </c>
      <c r="Y55" s="1">
        <f t="shared" si="15"/>
        <v>41952</v>
      </c>
      <c r="Z55" s="1">
        <f t="shared" si="15"/>
        <v>41953</v>
      </c>
      <c r="AA55" s="1">
        <f t="shared" si="15"/>
        <v>41954</v>
      </c>
      <c r="AB55" s="1">
        <f t="shared" si="15"/>
        <v>41955</v>
      </c>
      <c r="AC55" s="1">
        <f t="shared" si="15"/>
        <v>41956</v>
      </c>
      <c r="AD55" s="1">
        <f t="shared" si="15"/>
        <v>41957</v>
      </c>
      <c r="AE55" s="1">
        <f t="shared" si="15"/>
        <v>41958</v>
      </c>
      <c r="AF55" s="1">
        <f t="shared" si="15"/>
        <v>41959</v>
      </c>
      <c r="AG55" s="1">
        <f t="shared" si="15"/>
        <v>41960</v>
      </c>
      <c r="AH55" s="1">
        <f t="shared" si="15"/>
        <v>41961</v>
      </c>
    </row>
    <row r="56" spans="3:34">
      <c r="D56" t="s">
        <v>11</v>
      </c>
      <c r="E56" t="e">
        <f t="shared" ref="E56:AH56" ca="1" si="16">IF(E55=$D$3,5,NA())</f>
        <v>#N/A</v>
      </c>
      <c r="F56">
        <f t="shared" ca="1" si="16"/>
        <v>5</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c r="D58" s="3">
        <f>DATE(YEAR(MIN(E55:AH55)),MONTH(MIN(E55:AH55)),1)</f>
        <v>41913</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t="e">
        <f t="shared" si="17"/>
        <v>#N/A</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c r="D59" s="3" t="str">
        <f>TEXT(D58,"mmm yyyy") &amp; " - Top Band"</f>
        <v>Oct 2014 -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t="e">
        <f t="shared" si="18"/>
        <v>#N/A</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c r="D60" s="3"/>
    </row>
    <row r="61" spans="3:34">
      <c r="D61" s="3">
        <f>EOMONTH(D58,0)+1</f>
        <v>41944</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f t="shared" si="19"/>
        <v>0.5</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c r="D62" s="3" t="str">
        <f>TEXT(D61,"mmm yyyy") &amp; " - Top Band"</f>
        <v>Nov 2014 -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f t="shared" si="20"/>
        <v>13</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c r="D63" s="3"/>
    </row>
    <row r="65" spans="4:34">
      <c r="D65" s="3">
        <f>D58+1</f>
        <v>41914</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c r="D66" s="3">
        <f>D61+1</f>
        <v>41945</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f t="shared" si="21"/>
        <v>0.5</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c r="D70">
        <v>3</v>
      </c>
      <c r="E70" t="str">
        <f>LEFT(UPPER(TEXT(E55,"ddd")),$D70)</f>
        <v>MON</v>
      </c>
      <c r="F70" t="str">
        <f t="shared" ref="F70:AH70" si="23">LEFT(UPPER(TEXT(F55,"ddd")),$D70)</f>
        <v>TUE</v>
      </c>
      <c r="G70" t="str">
        <f t="shared" si="23"/>
        <v>WED</v>
      </c>
      <c r="H70" t="str">
        <f t="shared" si="23"/>
        <v>THU</v>
      </c>
      <c r="I70" t="str">
        <f t="shared" si="23"/>
        <v>FRI</v>
      </c>
      <c r="J70" t="str">
        <f t="shared" si="23"/>
        <v>SAT</v>
      </c>
      <c r="K70" t="str">
        <f t="shared" si="23"/>
        <v>SUN</v>
      </c>
      <c r="L70" t="str">
        <f t="shared" si="23"/>
        <v>MON</v>
      </c>
      <c r="M70" t="str">
        <f t="shared" si="23"/>
        <v>TUE</v>
      </c>
      <c r="N70" t="str">
        <f t="shared" si="23"/>
        <v>WED</v>
      </c>
      <c r="O70" t="str">
        <f t="shared" si="23"/>
        <v>THU</v>
      </c>
      <c r="P70" t="str">
        <f t="shared" si="23"/>
        <v>FRI</v>
      </c>
      <c r="Q70" t="str">
        <f t="shared" si="23"/>
        <v>SAT</v>
      </c>
      <c r="R70" t="str">
        <f t="shared" si="23"/>
        <v>SUN</v>
      </c>
      <c r="S70" t="str">
        <f t="shared" si="23"/>
        <v>MON</v>
      </c>
      <c r="T70" t="str">
        <f t="shared" si="23"/>
        <v>TUE</v>
      </c>
      <c r="U70" t="str">
        <f t="shared" si="23"/>
        <v>WED</v>
      </c>
      <c r="V70" t="str">
        <f t="shared" si="23"/>
        <v>THU</v>
      </c>
      <c r="W70" t="str">
        <f t="shared" si="23"/>
        <v>FRI</v>
      </c>
      <c r="X70" t="str">
        <f t="shared" si="23"/>
        <v>SAT</v>
      </c>
      <c r="Y70" t="str">
        <f t="shared" si="23"/>
        <v>SUN</v>
      </c>
      <c r="Z70" t="str">
        <f t="shared" si="23"/>
        <v>MON</v>
      </c>
      <c r="AA70" t="str">
        <f t="shared" si="23"/>
        <v>TUE</v>
      </c>
      <c r="AB70" t="str">
        <f t="shared" si="23"/>
        <v>WED</v>
      </c>
      <c r="AC70" t="str">
        <f t="shared" si="23"/>
        <v>THU</v>
      </c>
      <c r="AD70" t="str">
        <f t="shared" si="23"/>
        <v>FRI</v>
      </c>
      <c r="AE70" t="str">
        <f t="shared" si="23"/>
        <v>SAT</v>
      </c>
      <c r="AF70" t="str">
        <f t="shared" si="23"/>
        <v>SUN</v>
      </c>
      <c r="AG70" t="str">
        <f t="shared" si="23"/>
        <v>MON</v>
      </c>
      <c r="AH70" t="str">
        <f t="shared" si="23"/>
        <v>TUE</v>
      </c>
    </row>
    <row r="71" spans="4:34">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c r="E72" t="str">
        <f>TEXT(E55,"dd")</f>
        <v>20</v>
      </c>
      <c r="F72" t="str">
        <f t="shared" ref="F72:AH72" si="24">TEXT(F55,"dd")</f>
        <v>21</v>
      </c>
      <c r="G72" t="str">
        <f t="shared" si="24"/>
        <v>22</v>
      </c>
      <c r="H72" t="str">
        <f t="shared" si="24"/>
        <v>23</v>
      </c>
      <c r="I72" t="str">
        <f t="shared" si="24"/>
        <v>24</v>
      </c>
      <c r="J72" t="str">
        <f t="shared" si="24"/>
        <v>25</v>
      </c>
      <c r="K72" t="str">
        <f t="shared" si="24"/>
        <v>26</v>
      </c>
      <c r="L72" t="str">
        <f t="shared" si="24"/>
        <v>27</v>
      </c>
      <c r="M72" t="str">
        <f t="shared" si="24"/>
        <v>28</v>
      </c>
      <c r="N72" t="str">
        <f t="shared" si="24"/>
        <v>29</v>
      </c>
      <c r="O72" t="str">
        <f t="shared" si="24"/>
        <v>30</v>
      </c>
      <c r="P72" t="str">
        <f t="shared" si="24"/>
        <v>31</v>
      </c>
      <c r="Q72" t="str">
        <f t="shared" si="24"/>
        <v>01</v>
      </c>
      <c r="R72" t="str">
        <f t="shared" si="24"/>
        <v>02</v>
      </c>
      <c r="S72" t="str">
        <f t="shared" si="24"/>
        <v>03</v>
      </c>
      <c r="T72" t="str">
        <f t="shared" si="24"/>
        <v>04</v>
      </c>
      <c r="U72" t="str">
        <f t="shared" si="24"/>
        <v>05</v>
      </c>
      <c r="V72" t="str">
        <f t="shared" si="24"/>
        <v>06</v>
      </c>
      <c r="W72" t="str">
        <f t="shared" si="24"/>
        <v>07</v>
      </c>
      <c r="X72" t="str">
        <f t="shared" si="24"/>
        <v>08</v>
      </c>
      <c r="Y72" t="str">
        <f t="shared" si="24"/>
        <v>09</v>
      </c>
      <c r="Z72" t="str">
        <f t="shared" si="24"/>
        <v>10</v>
      </c>
      <c r="AA72" t="str">
        <f t="shared" si="24"/>
        <v>11</v>
      </c>
      <c r="AB72" t="str">
        <f t="shared" si="24"/>
        <v>12</v>
      </c>
      <c r="AC72" t="str">
        <f t="shared" si="24"/>
        <v>13</v>
      </c>
      <c r="AD72" t="str">
        <f t="shared" si="24"/>
        <v>14</v>
      </c>
      <c r="AE72" t="str">
        <f t="shared" si="24"/>
        <v>15</v>
      </c>
      <c r="AF72" t="str">
        <f t="shared" si="24"/>
        <v>16</v>
      </c>
      <c r="AG72" t="str">
        <f t="shared" si="24"/>
        <v>17</v>
      </c>
      <c r="AH72" t="str">
        <f t="shared" si="24"/>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Timeline</vt:lpstr>
      <vt:lpstr>calcs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2014-10-21T10:03:34Z</dcterms:created>
  <dcterms:modified xsi:type="dcterms:W3CDTF">2014-10-21T21:26:57Z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