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<sst xmlns="http://schemas.openxmlformats.org/spreadsheetml/2006/main" count="133" uniqueCount="48">
  <si>
    <t xml:space="preserve">Summary of Models Using 3D Parameterization</t>
  </si>
  <si>
    <t xml:space="preserve">Analysis Costs*</t>
  </si>
  <si>
    <t xml:space="preserve">Model</t>
  </si>
  <si>
    <t xml:space="preserve">Discretization Levels</t>
  </si>
  <si>
    <t xml:space="preserve">MULTI-F Model Specification</t>
  </si>
  <si>
    <t xml:space="preserve">Aero</t>
  </si>
  <si>
    <t xml:space="preserve">Thermal</t>
  </si>
  <si>
    <t xml:space="preserve">Structural</t>
  </si>
  <si>
    <t xml:space="preserve">Mass</t>
  </si>
  <si>
    <t xml:space="preserve">Total</t>
  </si>
  <si>
    <t xml:space="preserve">Gradients?**</t>
  </si>
  <si>
    <t xml:space="preserve">Robustness</t>
  </si>
  <si>
    <t xml:space="preserve">Lo-fi</t>
  </si>
  <si>
    <t xml:space="preserve">1e-8 integration error</t>
  </si>
  <si>
    <t xml:space="preserve">NONIDEALNOZZLE</t>
  </si>
  <si>
    <t xml:space="preserve">FINITE DIFF</t>
  </si>
  <si>
    <t xml:space="preserve">EXCELLENT</t>
  </si>
  <si>
    <t xml:space="preserve">Med-fi, 2D EULER</t>
  </si>
  <si>
    <t xml:space="preserve">COARSE</t>
  </si>
  <si>
    <t xml:space="preserve">EULER,2D,COARSE</t>
  </si>
  <si>
    <t xml:space="preserve">FINITE_DIFF</t>
  </si>
  <si>
    <t xml:space="preserve">VERY GOOD</t>
  </si>
  <si>
    <t xml:space="preserve">MEDIUM</t>
  </si>
  <si>
    <t xml:space="preserve">EULER,2D,MEDIUM</t>
  </si>
  <si>
    <t xml:space="preserve">FINE</t>
  </si>
  <si>
    <t xml:space="preserve">EULER,2D,FINE</t>
  </si>
  <si>
    <t xml:space="preserve">Med-fi, 2D RANS</t>
  </si>
  <si>
    <t xml:space="preserve">RANS,2D,COARSE</t>
  </si>
  <si>
    <t xml:space="preserve">missing terms in SU2</t>
  </si>
  <si>
    <t xml:space="preserve">RANS,2D,MEDIUM</t>
  </si>
  <si>
    <t xml:space="preserve">RANS,2D,FINE</t>
  </si>
  <si>
    <t xml:space="preserve">Med-fi, 2D RANS w/ eigen perturbations</t>
  </si>
  <si>
    <t xml:space="preserve">Med-fi, 2D RANS (data-driven)</t>
  </si>
  <si>
    <t xml:space="preserve">not callable from MULTI-F</t>
  </si>
  <si>
    <t xml:space="preserve">Hi-fi, 3D EULER</t>
  </si>
  <si>
    <t xml:space="preserve">EULER,3D,COARSE</t>
  </si>
  <si>
    <t xml:space="preserve">EULER,3D,MEDIUM</t>
  </si>
  <si>
    <t xml:space="preserve">EULER,3D,FINE</t>
  </si>
  <si>
    <t xml:space="preserve">Hi-fi, 3D RANS</t>
  </si>
  <si>
    <t xml:space="preserve">RANS,3D,COARSE</t>
  </si>
  <si>
    <t xml:space="preserve">GOOD</t>
  </si>
  <si>
    <t xml:space="preserve">RANS,3D,MEDIUM</t>
  </si>
  <si>
    <t xml:space="preserve">RANS,3D,FINE</t>
  </si>
  <si>
    <t xml:space="preserve">Hi-fi, 3D RANS w/ eigen perturbations</t>
  </si>
  <si>
    <t xml:space="preserve">LIMITED TESTING</t>
  </si>
  <si>
    <t xml:space="preserve">Hi-fi, 3D RANS (data driven)</t>
  </si>
  <si>
    <t xml:space="preserve">*Cost measured as seconds on 1 core; structural analysis and lo-fi model are not parallelized</t>
  </si>
  <si>
    <t xml:space="preserve">**Adjoint gradients are only available for thrust for the 2D Euler and 2D RANS models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</si>
</sst>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66CC00"/>
        <bgColor rgb="FF339966"/>
      </patternFill>
    </fill>
    <fill>
      <patternFill patternType="solid">
        <fgColor rgb="FFFF3333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0" width="34.484693877551"/>
    <col collapsed="false" hidden="false" max="2" min="2" style="0" width="24.1275510204082"/>
    <col collapsed="false" hidden="false" max="3" min="3" style="0" width="32.3367346938776"/>
    <col collapsed="false" hidden="false" max="4" min="4" style="0" width="11.5204081632653"/>
    <col collapsed="false" hidden="false" max="5" min="5" style="0" width="10.3571428571429"/>
    <col collapsed="false" hidden="false" max="7" min="6" style="0" width="11.5204081632653"/>
    <col collapsed="false" hidden="false" max="8" min="8" style="0" width="7.5765306122449"/>
    <col collapsed="false" hidden="false" max="9" min="9" style="0" width="14.5816326530612"/>
    <col collapsed="false" hidden="false" max="10" min="10" style="0" width="22.7397959183673"/>
    <col collapsed="false" hidden="false" max="11" min="11" style="0" width="22.9489795918367"/>
    <col collapsed="false" hidden="false" max="1025" min="12" style="0" width="8.50510204081633"/>
  </cols>
  <sheetData>
    <row r="1" customFormat="false" ht="19.7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9.7" hidden="false" customHeight="false" outlineLevel="0" collapsed="false">
      <c r="A2" s="1"/>
      <c r="B2" s="1"/>
      <c r="C2" s="1"/>
      <c r="D2" s="2" t="s">
        <v>1</v>
      </c>
      <c r="E2" s="2"/>
      <c r="F2" s="2"/>
      <c r="G2" s="2"/>
      <c r="H2" s="2"/>
      <c r="I2" s="1"/>
      <c r="J2" s="1"/>
    </row>
    <row r="3" s="4" customFormat="true" ht="15" hidden="false" customHeight="false" outlineLevel="0" collapsed="false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0"/>
    </row>
    <row r="4" customFormat="false" ht="12.8" hidden="false" customHeight="false" outlineLevel="0" collapsed="false">
      <c r="A4" s="0" t="s">
        <v>12</v>
      </c>
      <c r="B4" s="0" t="s">
        <v>13</v>
      </c>
      <c r="C4" s="0" t="s">
        <v>14</v>
      </c>
      <c r="D4" s="5" t="n">
        <v>0.4</v>
      </c>
      <c r="E4" s="0" t="n">
        <v>40</v>
      </c>
      <c r="F4" s="0" t="n">
        <v>90</v>
      </c>
      <c r="G4" s="0" t="n">
        <v>10</v>
      </c>
      <c r="H4" s="5" t="n">
        <f aca="false">SUM(D4:G4)</f>
        <v>140.4</v>
      </c>
      <c r="I4" s="6" t="s">
        <v>15</v>
      </c>
      <c r="J4" s="7" t="s">
        <v>16</v>
      </c>
    </row>
    <row r="5" customFormat="false" ht="12.8" hidden="false" customHeight="false" outlineLevel="0" collapsed="false">
      <c r="A5" s="0" t="s">
        <v>17</v>
      </c>
      <c r="B5" s="0" t="s">
        <v>18</v>
      </c>
      <c r="C5" s="0" t="s">
        <v>19</v>
      </c>
      <c r="D5" s="5" t="n">
        <v>600</v>
      </c>
      <c r="E5" s="0" t="n">
        <v>40</v>
      </c>
      <c r="F5" s="0" t="n">
        <v>90</v>
      </c>
      <c r="G5" s="0" t="n">
        <v>10</v>
      </c>
      <c r="H5" s="5" t="n">
        <f aca="false">SUM(D5:G5)</f>
        <v>740</v>
      </c>
      <c r="I5" s="6" t="s">
        <v>20</v>
      </c>
      <c r="J5" s="7" t="s">
        <v>21</v>
      </c>
    </row>
    <row r="6" customFormat="false" ht="12.95" hidden="false" customHeight="false" outlineLevel="0" collapsed="false">
      <c r="A6" s="0" t="s">
        <v>17</v>
      </c>
      <c r="B6" s="0" t="s">
        <v>22</v>
      </c>
      <c r="C6" s="0" t="s">
        <v>23</v>
      </c>
      <c r="D6" s="5" t="n">
        <f aca="false">37*32</f>
        <v>1184</v>
      </c>
      <c r="E6" s="0" t="n">
        <v>40</v>
      </c>
      <c r="F6" s="0" t="n">
        <v>90</v>
      </c>
      <c r="G6" s="0" t="n">
        <v>10</v>
      </c>
      <c r="H6" s="5" t="n">
        <f aca="false">SUM(D6:G6)</f>
        <v>1324</v>
      </c>
      <c r="I6" s="6" t="s">
        <v>15</v>
      </c>
      <c r="J6" s="7" t="s">
        <v>21</v>
      </c>
    </row>
    <row r="7" customFormat="false" ht="12.95" hidden="false" customHeight="false" outlineLevel="0" collapsed="false">
      <c r="A7" s="0" t="s">
        <v>17</v>
      </c>
      <c r="B7" s="0" t="s">
        <v>24</v>
      </c>
      <c r="C7" s="0" t="s">
        <v>25</v>
      </c>
      <c r="D7" s="5" t="n">
        <f aca="false">99*32</f>
        <v>3168</v>
      </c>
      <c r="E7" s="0" t="n">
        <v>40</v>
      </c>
      <c r="F7" s="0" t="n">
        <v>90</v>
      </c>
      <c r="G7" s="0" t="n">
        <v>10</v>
      </c>
      <c r="H7" s="5" t="n">
        <f aca="false">SUM(D7:G7)</f>
        <v>3308</v>
      </c>
      <c r="I7" s="6" t="s">
        <v>20</v>
      </c>
      <c r="J7" s="7" t="s">
        <v>21</v>
      </c>
    </row>
    <row r="8" customFormat="false" ht="12.95" hidden="false" customHeight="false" outlineLevel="0" collapsed="false">
      <c r="A8" s="0" t="s">
        <v>26</v>
      </c>
      <c r="B8" s="0" t="s">
        <v>18</v>
      </c>
      <c r="C8" s="0" t="s">
        <v>27</v>
      </c>
      <c r="D8" s="5" t="n">
        <f aca="false">303*32</f>
        <v>9696</v>
      </c>
      <c r="E8" s="0" t="n">
        <v>40</v>
      </c>
      <c r="F8" s="0" t="n">
        <v>90</v>
      </c>
      <c r="G8" s="0" t="n">
        <v>10</v>
      </c>
      <c r="H8" s="5" t="n">
        <f aca="false">SUM(D8:G8)</f>
        <v>9836</v>
      </c>
      <c r="I8" s="6" t="s">
        <v>15</v>
      </c>
      <c r="J8" s="8" t="s">
        <v>28</v>
      </c>
    </row>
    <row r="9" customFormat="false" ht="12.95" hidden="false" customHeight="false" outlineLevel="0" collapsed="false">
      <c r="A9" s="0" t="s">
        <v>26</v>
      </c>
      <c r="B9" s="0" t="s">
        <v>22</v>
      </c>
      <c r="C9" s="0" t="s">
        <v>29</v>
      </c>
      <c r="D9" s="5" t="n">
        <f aca="false">384*32</f>
        <v>12288</v>
      </c>
      <c r="E9" s="0" t="n">
        <v>40</v>
      </c>
      <c r="F9" s="0" t="n">
        <v>90</v>
      </c>
      <c r="G9" s="0" t="n">
        <v>10</v>
      </c>
      <c r="H9" s="5" t="n">
        <f aca="false">SUM(D9:G9)</f>
        <v>12428</v>
      </c>
      <c r="I9" s="6" t="s">
        <v>15</v>
      </c>
      <c r="J9" s="8" t="s">
        <v>28</v>
      </c>
    </row>
    <row r="10" customFormat="false" ht="12.95" hidden="false" customHeight="false" outlineLevel="0" collapsed="false">
      <c r="A10" s="0" t="s">
        <v>26</v>
      </c>
      <c r="B10" s="0" t="s">
        <v>24</v>
      </c>
      <c r="C10" s="0" t="s">
        <v>30</v>
      </c>
      <c r="D10" s="5" t="n">
        <f aca="false">615*32</f>
        <v>19680</v>
      </c>
      <c r="E10" s="0" t="n">
        <v>40</v>
      </c>
      <c r="F10" s="0" t="n">
        <v>90</v>
      </c>
      <c r="G10" s="0" t="n">
        <v>10</v>
      </c>
      <c r="H10" s="5" t="n">
        <f aca="false">SUM(D10:G10)</f>
        <v>19820</v>
      </c>
      <c r="I10" s="6" t="s">
        <v>20</v>
      </c>
      <c r="J10" s="8" t="s">
        <v>28</v>
      </c>
    </row>
    <row r="11" customFormat="false" ht="12.8" hidden="false" customHeight="false" outlineLevel="0" collapsed="false">
      <c r="A11" s="0" t="s">
        <v>31</v>
      </c>
      <c r="B11" s="0" t="s">
        <v>18</v>
      </c>
      <c r="C11" s="0" t="s">
        <v>27</v>
      </c>
      <c r="D11" s="5" t="n">
        <f aca="false">D8*5</f>
        <v>48480</v>
      </c>
      <c r="E11" s="0" t="n">
        <f aca="false">$E$10*5</f>
        <v>200</v>
      </c>
      <c r="F11" s="0" t="n">
        <f aca="false">$F$10*5</f>
        <v>450</v>
      </c>
      <c r="G11" s="0" t="n">
        <f aca="false">$G$10*5</f>
        <v>50</v>
      </c>
      <c r="H11" s="5" t="n">
        <f aca="false">SUM(D11:G11)</f>
        <v>49180</v>
      </c>
      <c r="I11" s="6" t="s">
        <v>20</v>
      </c>
      <c r="J11" s="8" t="s">
        <v>28</v>
      </c>
    </row>
    <row r="12" customFormat="false" ht="12.8" hidden="false" customHeight="false" outlineLevel="0" collapsed="false">
      <c r="A12" s="0" t="s">
        <v>31</v>
      </c>
      <c r="B12" s="0" t="s">
        <v>22</v>
      </c>
      <c r="C12" s="0" t="s">
        <v>29</v>
      </c>
      <c r="D12" s="5" t="n">
        <f aca="false">D9*5</f>
        <v>61440</v>
      </c>
      <c r="E12" s="0" t="n">
        <f aca="false">$E$10*5</f>
        <v>200</v>
      </c>
      <c r="F12" s="0" t="n">
        <f aca="false">$F$10*5</f>
        <v>450</v>
      </c>
      <c r="G12" s="0" t="n">
        <f aca="false">$G$10*5</f>
        <v>50</v>
      </c>
      <c r="H12" s="5" t="n">
        <f aca="false">SUM(D12:G12)</f>
        <v>62140</v>
      </c>
      <c r="I12" s="6" t="s">
        <v>15</v>
      </c>
      <c r="J12" s="8" t="s">
        <v>28</v>
      </c>
    </row>
    <row r="13" customFormat="false" ht="12.8" hidden="false" customHeight="false" outlineLevel="0" collapsed="false">
      <c r="A13" s="0" t="s">
        <v>31</v>
      </c>
      <c r="B13" s="0" t="s">
        <v>24</v>
      </c>
      <c r="C13" s="0" t="s">
        <v>30</v>
      </c>
      <c r="D13" s="5" t="n">
        <f aca="false">D10*5</f>
        <v>98400</v>
      </c>
      <c r="E13" s="0" t="n">
        <f aca="false">$E$10*5</f>
        <v>200</v>
      </c>
      <c r="F13" s="0" t="n">
        <f aca="false">$F$10*5</f>
        <v>450</v>
      </c>
      <c r="G13" s="0" t="n">
        <f aca="false">$G$10*5</f>
        <v>50</v>
      </c>
      <c r="H13" s="5" t="n">
        <f aca="false">SUM(D13:G13)</f>
        <v>99100</v>
      </c>
      <c r="I13" s="6" t="s">
        <v>20</v>
      </c>
      <c r="J13" s="8" t="s">
        <v>28</v>
      </c>
    </row>
    <row r="14" customFormat="false" ht="12.8" hidden="false" customHeight="false" outlineLevel="0" collapsed="false">
      <c r="A14" s="0" t="s">
        <v>32</v>
      </c>
      <c r="B14" s="0" t="s">
        <v>18</v>
      </c>
      <c r="C14" s="8" t="s">
        <v>33</v>
      </c>
      <c r="D14" s="5"/>
      <c r="H14" s="5"/>
      <c r="I14" s="6"/>
      <c r="J14" s="8" t="s">
        <v>28</v>
      </c>
    </row>
    <row r="15" customFormat="false" ht="12.8" hidden="false" customHeight="false" outlineLevel="0" collapsed="false">
      <c r="A15" s="0" t="s">
        <v>32</v>
      </c>
      <c r="B15" s="0" t="s">
        <v>22</v>
      </c>
      <c r="C15" s="8" t="s">
        <v>33</v>
      </c>
      <c r="D15" s="5"/>
      <c r="H15" s="5"/>
      <c r="I15" s="6"/>
      <c r="J15" s="8" t="s">
        <v>28</v>
      </c>
    </row>
    <row r="16" customFormat="false" ht="12.8" hidden="false" customHeight="false" outlineLevel="0" collapsed="false">
      <c r="A16" s="0" t="s">
        <v>32</v>
      </c>
      <c r="B16" s="0" t="s">
        <v>24</v>
      </c>
      <c r="C16" s="8" t="s">
        <v>33</v>
      </c>
      <c r="D16" s="5"/>
      <c r="H16" s="5"/>
      <c r="I16" s="6"/>
      <c r="J16" s="8" t="s">
        <v>28</v>
      </c>
    </row>
    <row r="17" customFormat="false" ht="12.8" hidden="false" customHeight="false" outlineLevel="0" collapsed="false">
      <c r="A17" s="0" t="s">
        <v>34</v>
      </c>
      <c r="B17" s="0" t="s">
        <v>18</v>
      </c>
      <c r="C17" s="0" t="s">
        <v>35</v>
      </c>
      <c r="D17" s="5" t="n">
        <f aca="false">61*32</f>
        <v>1952</v>
      </c>
      <c r="E17" s="0" t="n">
        <v>40</v>
      </c>
      <c r="F17" s="0" t="n">
        <v>90</v>
      </c>
      <c r="G17" s="0" t="n">
        <v>10</v>
      </c>
      <c r="H17" s="5" t="n">
        <f aca="false">SUM(D17:G17)</f>
        <v>2092</v>
      </c>
      <c r="I17" s="6" t="s">
        <v>15</v>
      </c>
      <c r="J17" s="7" t="s">
        <v>21</v>
      </c>
    </row>
    <row r="18" customFormat="false" ht="12.95" hidden="false" customHeight="false" outlineLevel="0" collapsed="false">
      <c r="A18" s="0" t="s">
        <v>34</v>
      </c>
      <c r="B18" s="0" t="s">
        <v>22</v>
      </c>
      <c r="C18" s="0" t="s">
        <v>36</v>
      </c>
      <c r="D18" s="5" t="n">
        <f aca="false">200*32</f>
        <v>6400</v>
      </c>
      <c r="E18" s="0" t="n">
        <v>40</v>
      </c>
      <c r="F18" s="0" t="n">
        <v>90</v>
      </c>
      <c r="G18" s="0" t="n">
        <v>10</v>
      </c>
      <c r="H18" s="5" t="n">
        <f aca="false">SUM(D18:G18)</f>
        <v>6540</v>
      </c>
      <c r="I18" s="6" t="s">
        <v>15</v>
      </c>
      <c r="J18" s="7" t="s">
        <v>21</v>
      </c>
    </row>
    <row r="19" customFormat="false" ht="12.95" hidden="false" customHeight="false" outlineLevel="0" collapsed="false">
      <c r="A19" s="0" t="s">
        <v>34</v>
      </c>
      <c r="B19" s="0" t="s">
        <v>24</v>
      </c>
      <c r="C19" s="0" t="s">
        <v>37</v>
      </c>
      <c r="D19" s="5" t="n">
        <f aca="false">451*32</f>
        <v>14432</v>
      </c>
      <c r="E19" s="0" t="n">
        <v>40</v>
      </c>
      <c r="F19" s="0" t="n">
        <v>90</v>
      </c>
      <c r="G19" s="0" t="n">
        <v>10</v>
      </c>
      <c r="H19" s="5" t="n">
        <f aca="false">SUM(D19:G19)</f>
        <v>14572</v>
      </c>
      <c r="I19" s="6" t="s">
        <v>20</v>
      </c>
      <c r="J19" s="7" t="s">
        <v>21</v>
      </c>
    </row>
    <row r="20" customFormat="false" ht="12.8" hidden="false" customHeight="false" outlineLevel="0" collapsed="false">
      <c r="A20" s="0" t="s">
        <v>38</v>
      </c>
      <c r="B20" s="0" t="s">
        <v>18</v>
      </c>
      <c r="C20" s="0" t="s">
        <v>39</v>
      </c>
      <c r="D20" s="5" t="n">
        <f aca="false">45*60</f>
        <v>2700</v>
      </c>
      <c r="E20" s="0" t="n">
        <v>40</v>
      </c>
      <c r="F20" s="0" t="n">
        <v>90</v>
      </c>
      <c r="G20" s="0" t="n">
        <v>10</v>
      </c>
      <c r="H20" s="5" t="n">
        <f aca="false">SUM(D20:G20)</f>
        <v>2840</v>
      </c>
      <c r="I20" s="6" t="s">
        <v>15</v>
      </c>
      <c r="J20" s="7" t="s">
        <v>40</v>
      </c>
    </row>
    <row r="21" customFormat="false" ht="12.8" hidden="false" customHeight="false" outlineLevel="0" collapsed="false">
      <c r="A21" s="0" t="s">
        <v>38</v>
      </c>
      <c r="B21" s="0" t="s">
        <v>22</v>
      </c>
      <c r="C21" s="0" t="s">
        <v>41</v>
      </c>
      <c r="D21" s="5" t="n">
        <f aca="false">D20*D18/D17</f>
        <v>8852.45901639344</v>
      </c>
      <c r="E21" s="0" t="n">
        <v>40</v>
      </c>
      <c r="F21" s="0" t="n">
        <v>90</v>
      </c>
      <c r="G21" s="0" t="n">
        <v>10</v>
      </c>
      <c r="H21" s="5" t="n">
        <f aca="false">SUM(D21:G21)</f>
        <v>8992.45901639344</v>
      </c>
      <c r="I21" s="6" t="s">
        <v>15</v>
      </c>
      <c r="J21" s="7" t="s">
        <v>40</v>
      </c>
    </row>
    <row r="22" customFormat="false" ht="12.8" hidden="false" customHeight="false" outlineLevel="0" collapsed="false">
      <c r="A22" s="0" t="s">
        <v>38</v>
      </c>
      <c r="B22" s="0" t="s">
        <v>24</v>
      </c>
      <c r="C22" s="0" t="s">
        <v>42</v>
      </c>
      <c r="D22" s="5" t="n">
        <f aca="false">D20*D19/D17</f>
        <v>19962.2950819672</v>
      </c>
      <c r="E22" s="0" t="n">
        <v>40</v>
      </c>
      <c r="F22" s="0" t="n">
        <v>90</v>
      </c>
      <c r="G22" s="0" t="n">
        <v>10</v>
      </c>
      <c r="H22" s="5" t="n">
        <f aca="false">SUM(D22:G22)</f>
        <v>20102.2950819672</v>
      </c>
      <c r="I22" s="6" t="s">
        <v>20</v>
      </c>
      <c r="J22" s="7" t="s">
        <v>40</v>
      </c>
    </row>
    <row r="23" customFormat="false" ht="12.8" hidden="false" customHeight="false" outlineLevel="0" collapsed="false">
      <c r="A23" s="0" t="s">
        <v>43</v>
      </c>
      <c r="B23" s="0" t="s">
        <v>18</v>
      </c>
      <c r="C23" s="0" t="s">
        <v>39</v>
      </c>
      <c r="D23" s="5" t="n">
        <f aca="false">5*D20</f>
        <v>13500</v>
      </c>
      <c r="E23" s="0" t="n">
        <f aca="false">$E$22*5</f>
        <v>200</v>
      </c>
      <c r="F23" s="0" t="n">
        <f aca="false">$F$22*5</f>
        <v>450</v>
      </c>
      <c r="G23" s="0" t="n">
        <f aca="false">$G$22*5</f>
        <v>50</v>
      </c>
      <c r="H23" s="5" t="n">
        <f aca="false">SUM(D23:G23)</f>
        <v>14200</v>
      </c>
      <c r="I23" s="6" t="s">
        <v>15</v>
      </c>
      <c r="J23" s="6" t="s">
        <v>44</v>
      </c>
    </row>
    <row r="24" customFormat="false" ht="12.8" hidden="false" customHeight="false" outlineLevel="0" collapsed="false">
      <c r="A24" s="0" t="s">
        <v>43</v>
      </c>
      <c r="B24" s="0" t="s">
        <v>22</v>
      </c>
      <c r="C24" s="0" t="s">
        <v>41</v>
      </c>
      <c r="D24" s="5" t="n">
        <f aca="false">5*D21</f>
        <v>44262.2950819672</v>
      </c>
      <c r="E24" s="0" t="n">
        <f aca="false">$E$22*5</f>
        <v>200</v>
      </c>
      <c r="F24" s="0" t="n">
        <f aca="false">$F$22*5</f>
        <v>450</v>
      </c>
      <c r="G24" s="0" t="n">
        <f aca="false">$G$22*5</f>
        <v>50</v>
      </c>
      <c r="H24" s="5" t="n">
        <f aca="false">SUM(D24:G24)</f>
        <v>44962.2950819672</v>
      </c>
      <c r="I24" s="6" t="s">
        <v>15</v>
      </c>
      <c r="J24" s="6" t="s">
        <v>44</v>
      </c>
    </row>
    <row r="25" customFormat="false" ht="12.8" hidden="false" customHeight="false" outlineLevel="0" collapsed="false">
      <c r="A25" s="0" t="s">
        <v>43</v>
      </c>
      <c r="B25" s="0" t="s">
        <v>24</v>
      </c>
      <c r="C25" s="0" t="s">
        <v>42</v>
      </c>
      <c r="D25" s="5" t="n">
        <f aca="false">5*D22</f>
        <v>99811.4754098361</v>
      </c>
      <c r="E25" s="0" t="n">
        <f aca="false">$E$22*5</f>
        <v>200</v>
      </c>
      <c r="F25" s="0" t="n">
        <f aca="false">$F$22*5</f>
        <v>450</v>
      </c>
      <c r="G25" s="0" t="n">
        <f aca="false">$G$22*5</f>
        <v>50</v>
      </c>
      <c r="H25" s="5" t="n">
        <f aca="false">SUM(D25:G25)</f>
        <v>100511.475409836</v>
      </c>
      <c r="I25" s="6" t="s">
        <v>20</v>
      </c>
      <c r="J25" s="6" t="s">
        <v>44</v>
      </c>
    </row>
    <row r="26" customFormat="false" ht="12.8" hidden="false" customHeight="false" outlineLevel="0" collapsed="false">
      <c r="A26" s="0" t="s">
        <v>45</v>
      </c>
      <c r="B26" s="0" t="s">
        <v>18</v>
      </c>
      <c r="C26" s="8" t="s">
        <v>33</v>
      </c>
      <c r="I26" s="6"/>
      <c r="J26" s="8" t="s">
        <v>33</v>
      </c>
    </row>
    <row r="27" customFormat="false" ht="12.8" hidden="false" customHeight="false" outlineLevel="0" collapsed="false">
      <c r="A27" s="0" t="s">
        <v>45</v>
      </c>
      <c r="B27" s="0" t="s">
        <v>22</v>
      </c>
      <c r="C27" s="8" t="s">
        <v>33</v>
      </c>
      <c r="I27" s="6"/>
      <c r="J27" s="8" t="s">
        <v>33</v>
      </c>
    </row>
    <row r="28" customFormat="false" ht="12.8" hidden="false" customHeight="false" outlineLevel="0" collapsed="false">
      <c r="A28" s="0" t="s">
        <v>45</v>
      </c>
      <c r="B28" s="0" t="s">
        <v>24</v>
      </c>
      <c r="C28" s="8" t="s">
        <v>33</v>
      </c>
      <c r="I28" s="6"/>
      <c r="J28" s="8" t="s">
        <v>33</v>
      </c>
    </row>
    <row r="30" customFormat="false" ht="12.8" hidden="false" customHeight="false" outlineLevel="0" collapsed="false">
      <c r="A30" s="9" t="s">
        <v>46</v>
      </c>
      <c r="B30" s="9"/>
      <c r="C30" s="9"/>
      <c r="D30" s="9"/>
      <c r="E30" s="9"/>
      <c r="F30" s="9"/>
      <c r="G30" s="9"/>
      <c r="H30" s="9"/>
      <c r="I30" s="9"/>
      <c r="J30" s="9"/>
    </row>
    <row r="31" customFormat="false" ht="12.8" hidden="false" customHeight="false" outlineLevel="0" collapsed="false">
      <c r="A31" s="9" t="s">
        <v>47</v>
      </c>
      <c r="B31" s="9"/>
      <c r="C31" s="9"/>
      <c r="D31" s="9"/>
      <c r="E31" s="9"/>
      <c r="F31" s="9"/>
      <c r="G31" s="9"/>
      <c r="H31" s="9"/>
      <c r="I31" s="9"/>
      <c r="J31" s="9"/>
    </row>
  </sheetData>
  <mergeCells count="4">
    <mergeCell ref="A1:J1"/>
    <mergeCell ref="D2:H2"/>
    <mergeCell ref="A30:J30"/>
    <mergeCell ref="A31:J31"/>
  </mergeCells>
  <conditionalFormatting sqref="D18:D22,H18:H25,D26:H28,D23:G25,D4:H17">
    <cfRule type="dataBar" priority="2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{C15B5D20-D16E-4534-8CCE-3F9E6950CC29}</x14:id>
        </ext>
      </extLst>
    </cfRule>
  </conditionalFormatting>
  <conditionalFormatting sqref="E18:G18">
    <cfRule type="dataBar" priority="3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{20652F48-B8C1-449D-A053-1C21F9121BFB}</x14:id>
        </ext>
      </extLst>
    </cfRule>
  </conditionalFormatting>
  <conditionalFormatting sqref="E19:G19">
    <cfRule type="dataBar" priority="4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{A8E322A7-7978-4DFB-B28C-8E97BCA91038}</x14:id>
        </ext>
      </extLst>
    </cfRule>
  </conditionalFormatting>
  <conditionalFormatting sqref="E20:G20">
    <cfRule type="dataBar" priority="5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{F286FD18-99AC-4A5A-A3DE-D27A3CCF796F}</x14:id>
        </ext>
      </extLst>
    </cfRule>
  </conditionalFormatting>
  <conditionalFormatting sqref="E21:G21">
    <cfRule type="dataBar" priority="6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{E61D7F10-708D-49E1-9544-AE55B07FBC90}</x14:id>
        </ext>
      </extLst>
    </cfRule>
  </conditionalFormatting>
  <conditionalFormatting sqref="E22:G22">
    <cfRule type="dataBar" priority="7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{698F84EA-50AC-4893-9ACE-B743EC721A7F}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5B5D20-D16E-4534-8CCE-3F9E6950CC29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D18:D22 H18:H25 D26:H28 D23:G25 D4:H17</xm:sqref>
        </x14:conditionalFormatting>
        <x14:conditionalFormatting xmlns:xm="http://schemas.microsoft.com/office/excel/2006/main">
          <x14:cfRule type="dataBar" id="{20652F48-B8C1-449D-A053-1C21F9121BFB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E18:G18</xm:sqref>
        </x14:conditionalFormatting>
        <x14:conditionalFormatting xmlns:xm="http://schemas.microsoft.com/office/excel/2006/main">
          <x14:cfRule type="dataBar" id="{A8E322A7-7978-4DFB-B28C-8E97BCA91038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E19:G19</xm:sqref>
        </x14:conditionalFormatting>
        <x14:conditionalFormatting xmlns:xm="http://schemas.microsoft.com/office/excel/2006/main">
          <x14:cfRule type="dataBar" id="{F286FD18-99AC-4A5A-A3DE-D27A3CCF796F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E20:G20</xm:sqref>
        </x14:conditionalFormatting>
        <x14:conditionalFormatting xmlns:xm="http://schemas.microsoft.com/office/excel/2006/main">
          <x14:cfRule type="dataBar" id="{E61D7F10-708D-49E1-9544-AE55B07FBC90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E21:G21</xm:sqref>
        </x14:conditionalFormatting>
        <x14:conditionalFormatting xmlns:xm="http://schemas.microsoft.com/office/excel/2006/main">
          <x14:cfRule type="dataBar" id="{698F84EA-50AC-4893-9ACE-B743EC721A7F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E22:G22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2018-05-01T10:58:33Z</dcterms:created>
  <dc:creator/>
  <dc:description/>
  <dc:language>en-US</dc:language>
  <cp:lastModifiedBy/>
  <dcterms:modified xsi:type="dcterms:W3CDTF">2018-05-02T17:35:18Z</dcterms:modified>
  <cp:revision>40</cp:revision>
  <dc:subject/>
  <dc:title/>
</cp:coreProperties>
</file>