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7655" yWindow="405" windowWidth="23055" windowHeight="16440" tabRatio="730"/>
  </bookViews>
  <sheets>
    <sheet name="RF requirements" sheetId="13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3"/>
  <c r="I19"/>
  <c r="I20"/>
  <c r="I24"/>
  <c r="I29"/>
  <c r="I30"/>
  <c r="I31"/>
  <c r="I34"/>
  <c r="I14"/>
  <c r="G16" l="1"/>
  <c r="G14"/>
  <c r="B30"/>
  <c r="B31"/>
  <c r="D17"/>
  <c r="B23"/>
  <c r="G30" l="1"/>
  <c r="G31"/>
  <c r="G19"/>
  <c r="B19"/>
  <c r="B21"/>
  <c r="B28"/>
  <c r="B25"/>
  <c r="B16"/>
  <c r="B8"/>
  <c r="B29" l="1"/>
  <c r="B32" s="1"/>
  <c r="B20"/>
  <c r="G20" s="1"/>
  <c r="B24"/>
  <c r="G24" s="1"/>
  <c r="B33" l="1"/>
  <c r="G29"/>
</calcChain>
</file>

<file path=xl/sharedStrings.xml><?xml version="1.0" encoding="utf-8"?>
<sst xmlns="http://schemas.openxmlformats.org/spreadsheetml/2006/main" count="73" uniqueCount="49">
  <si>
    <t>S. Belomestnykh</t>
  </si>
  <si>
    <t>Hz</t>
  </si>
  <si>
    <t>Ohm</t>
  </si>
  <si>
    <t>V</t>
  </si>
  <si>
    <t>J</t>
  </si>
  <si>
    <t>m</t>
  </si>
  <si>
    <t>m/s</t>
  </si>
  <si>
    <t>Bpk</t>
  </si>
  <si>
    <t>Epk</t>
  </si>
  <si>
    <t>W</t>
  </si>
  <si>
    <t>C</t>
  </si>
  <si>
    <t>mc^2 for e- =</t>
  </si>
  <si>
    <t>e =</t>
  </si>
  <si>
    <t>c =</t>
  </si>
  <si>
    <t>eV</t>
  </si>
  <si>
    <t>h =</t>
  </si>
  <si>
    <t>J*s</t>
  </si>
  <si>
    <t>Vacc</t>
  </si>
  <si>
    <t>Pcav</t>
  </si>
  <si>
    <t>Q0</t>
  </si>
  <si>
    <t>G</t>
  </si>
  <si>
    <t>T</t>
  </si>
  <si>
    <t>copper =</t>
  </si>
  <si>
    <t>Ohm-m</t>
  </si>
  <si>
    <t>mu_0 =</t>
  </si>
  <si>
    <t>H/m</t>
  </si>
  <si>
    <t>Eacc</t>
  </si>
  <si>
    <t>V/m</t>
  </si>
  <si>
    <t>UED SRF gun</t>
  </si>
  <si>
    <t>SUPERFISH calculations</t>
  </si>
  <si>
    <t>frequency</t>
  </si>
  <si>
    <t>wavelength</t>
  </si>
  <si>
    <t>cavity length</t>
  </si>
  <si>
    <t>L</t>
  </si>
  <si>
    <t>U</t>
  </si>
  <si>
    <t>Epk/Eacc</t>
  </si>
  <si>
    <t>Bpk/Eacc</t>
  </si>
  <si>
    <t>mT/(MV/m)</t>
  </si>
  <si>
    <t>R/Q_acc</t>
  </si>
  <si>
    <t>E0*T</t>
  </si>
  <si>
    <t>normalization, E0*T = Int(Ez*dL)/L*T</t>
  </si>
  <si>
    <t>cell</t>
  </si>
  <si>
    <t>2nd cell length</t>
  </si>
  <si>
    <t>1st cell</t>
  </si>
  <si>
    <t>Ecath</t>
  </si>
  <si>
    <t>MV/m</t>
  </si>
  <si>
    <t>1.3 cell SRF gun derived from the 3.4 cell ELBE gun by E. Wang</t>
  </si>
  <si>
    <t>UED1</t>
  </si>
  <si>
    <t>UED2</t>
  </si>
</sst>
</file>

<file path=xl/styles.xml><?xml version="1.0" encoding="utf-8"?>
<styleSheet xmlns="http://schemas.openxmlformats.org/spreadsheetml/2006/main">
  <numFmts count="5">
    <numFmt numFmtId="164" formatCode="0.000E+00"/>
    <numFmt numFmtId="165" formatCode="0.0000"/>
    <numFmt numFmtId="166" formatCode="0.0000E+00"/>
    <numFmt numFmtId="167" formatCode="[$-409]mmmm\ d\,\ yyyy;@"/>
    <numFmt numFmtId="168" formatCode="0.000"/>
  </numFmts>
  <fonts count="11">
    <font>
      <sz val="12"/>
      <color theme="1"/>
      <name val="Calibri"/>
      <family val="2"/>
      <charset val="134"/>
      <scheme val="minor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i/>
      <sz val="11"/>
      <color rgb="FF0000FF"/>
      <name val="Calibri"/>
      <scheme val="minor"/>
    </font>
    <font>
      <sz val="12"/>
      <color rgb="FF0000FF"/>
      <name val="Calibri"/>
      <scheme val="minor"/>
    </font>
    <font>
      <i/>
      <sz val="12"/>
      <color theme="1"/>
      <name val="Calibri"/>
      <scheme val="minor"/>
    </font>
    <font>
      <b/>
      <sz val="14"/>
      <color rgb="FF3366FF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5" fillId="0" borderId="0" xfId="0" applyFont="1"/>
    <xf numFmtId="165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/>
    <xf numFmtId="14" fontId="6" fillId="0" borderId="0" xfId="0" applyNumberFormat="1" applyFont="1" applyAlignment="1">
      <alignment horizontal="right"/>
    </xf>
    <xf numFmtId="166" fontId="0" fillId="0" borderId="0" xfId="0" applyNumberFormat="1"/>
    <xf numFmtId="164" fontId="0" fillId="0" borderId="0" xfId="0" applyNumberFormat="1"/>
    <xf numFmtId="0" fontId="8" fillId="0" borderId="0" xfId="0" applyFont="1"/>
    <xf numFmtId="11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8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65" fontId="0" fillId="0" borderId="0" xfId="0" applyNumberFormat="1"/>
    <xf numFmtId="0" fontId="9" fillId="0" borderId="0" xfId="0" applyFont="1"/>
    <xf numFmtId="168" fontId="0" fillId="0" borderId="0" xfId="0" applyNumberFormat="1"/>
    <xf numFmtId="2" fontId="8" fillId="0" borderId="0" xfId="0" applyNumberFormat="1" applyFont="1"/>
    <xf numFmtId="0" fontId="10" fillId="0" borderId="0" xfId="0" applyFont="1"/>
  </cellXfs>
  <cellStyles count="9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4"/>
  <sheetViews>
    <sheetView tabSelected="1" workbookViewId="0">
      <selection activeCell="H10" sqref="H10"/>
    </sheetView>
  </sheetViews>
  <sheetFormatPr defaultColWidth="11" defaultRowHeight="15.75"/>
  <cols>
    <col min="1" max="1" width="16" customWidth="1"/>
    <col min="2" max="2" width="15.625" bestFit="1" customWidth="1"/>
    <col min="3" max="3" width="11.875" bestFit="1" customWidth="1"/>
    <col min="4" max="4" width="9.875" bestFit="1" customWidth="1"/>
    <col min="5" max="5" width="12.5" bestFit="1" customWidth="1"/>
    <col min="6" max="6" width="16.625" customWidth="1"/>
    <col min="7" max="7" width="12.5" customWidth="1"/>
    <col min="8" max="8" width="11.875" bestFit="1" customWidth="1"/>
    <col min="9" max="9" width="9.375" style="3" customWidth="1"/>
    <col min="10" max="10" width="12.125" bestFit="1" customWidth="1"/>
    <col min="11" max="12" width="8.875" bestFit="1" customWidth="1"/>
    <col min="13" max="13" width="7.125" bestFit="1" customWidth="1"/>
    <col min="14" max="14" width="9.875" bestFit="1" customWidth="1"/>
    <col min="15" max="16" width="12.125" bestFit="1" customWidth="1"/>
    <col min="17" max="17" width="8.875" bestFit="1" customWidth="1"/>
    <col min="18" max="18" width="8.875" customWidth="1"/>
    <col min="19" max="21" width="8.875" bestFit="1" customWidth="1"/>
    <col min="22" max="22" width="8.875" customWidth="1"/>
    <col min="24" max="24" width="8.875" bestFit="1" customWidth="1"/>
    <col min="25" max="25" width="8.5" bestFit="1" customWidth="1"/>
    <col min="26" max="26" width="12" bestFit="1" customWidth="1"/>
    <col min="27" max="27" width="11.5" customWidth="1"/>
    <col min="28" max="28" width="13.875" bestFit="1" customWidth="1"/>
    <col min="29" max="30" width="13.875" customWidth="1"/>
    <col min="31" max="31" width="11.875" style="17" bestFit="1" customWidth="1"/>
    <col min="32" max="32" width="38.5" bestFit="1" customWidth="1"/>
  </cols>
  <sheetData>
    <row r="1" spans="1:31" ht="21">
      <c r="A1" s="1" t="s">
        <v>28</v>
      </c>
    </row>
    <row r="2" spans="1:31">
      <c r="A2" s="2" t="s">
        <v>0</v>
      </c>
    </row>
    <row r="3" spans="1:31">
      <c r="A3" s="18">
        <v>42013</v>
      </c>
    </row>
    <row r="4" spans="1:31">
      <c r="A4" s="9" t="s">
        <v>15</v>
      </c>
      <c r="B4" s="13">
        <v>6.6259999999999998E-34</v>
      </c>
      <c r="C4" s="5" t="s">
        <v>16</v>
      </c>
      <c r="F4" s="12"/>
    </row>
    <row r="5" spans="1:31">
      <c r="A5" s="9" t="s">
        <v>11</v>
      </c>
      <c r="B5" s="6">
        <v>510998.92800000001</v>
      </c>
      <c r="C5" s="5" t="s">
        <v>14</v>
      </c>
      <c r="AB5" s="17"/>
      <c r="AE5"/>
    </row>
    <row r="6" spans="1:31">
      <c r="A6" s="9" t="s">
        <v>12</v>
      </c>
      <c r="B6" s="8">
        <v>1.6021765699999999E-19</v>
      </c>
      <c r="C6" s="5" t="s">
        <v>10</v>
      </c>
      <c r="AB6" s="17"/>
      <c r="AE6"/>
    </row>
    <row r="7" spans="1:31">
      <c r="A7" s="9" t="s">
        <v>13</v>
      </c>
      <c r="B7" s="7">
        <v>299792458</v>
      </c>
      <c r="C7" s="5" t="s">
        <v>6</v>
      </c>
    </row>
    <row r="8" spans="1:31">
      <c r="A8" s="15" t="s">
        <v>24</v>
      </c>
      <c r="B8" s="16">
        <f>4*PI()*0.0000001</f>
        <v>1.2566370614359173E-6</v>
      </c>
      <c r="C8" s="16" t="s">
        <v>25</v>
      </c>
      <c r="D8" s="3"/>
      <c r="Q8">
        <v>1</v>
      </c>
    </row>
    <row r="9" spans="1:31">
      <c r="A9" s="14" t="s">
        <v>22</v>
      </c>
      <c r="B9" s="13">
        <v>1.7500000000000001E-8</v>
      </c>
      <c r="C9" s="5" t="s">
        <v>23</v>
      </c>
    </row>
    <row r="12" spans="1:31" ht="18.75">
      <c r="A12" s="20" t="s">
        <v>46</v>
      </c>
    </row>
    <row r="13" spans="1:31">
      <c r="B13" s="12" t="s">
        <v>29</v>
      </c>
      <c r="G13" s="23" t="s">
        <v>47</v>
      </c>
      <c r="I13" s="3" t="s">
        <v>48</v>
      </c>
    </row>
    <row r="14" spans="1:31">
      <c r="G14" s="4">
        <f>G34/B34</f>
        <v>19.297200714711135</v>
      </c>
      <c r="I14" s="3">
        <f>G14*17/15</f>
        <v>21.870160810005952</v>
      </c>
    </row>
    <row r="15" spans="1:31">
      <c r="A15" t="s">
        <v>30</v>
      </c>
      <c r="B15" s="10">
        <v>1292706770</v>
      </c>
      <c r="C15" t="s">
        <v>1</v>
      </c>
    </row>
    <row r="16" spans="1:31">
      <c r="A16" t="s">
        <v>39</v>
      </c>
      <c r="B16" s="3">
        <f>1000000</f>
        <v>1000000</v>
      </c>
      <c r="C16" t="s">
        <v>27</v>
      </c>
      <c r="D16" s="12" t="s">
        <v>40</v>
      </c>
      <c r="G16" s="3">
        <f>G14*B16</f>
        <v>19297200.714711133</v>
      </c>
      <c r="H16" t="s">
        <v>27</v>
      </c>
      <c r="I16" s="3">
        <f t="shared" ref="I15:I34" si="0">G16*17/15</f>
        <v>21870160.810005952</v>
      </c>
      <c r="J16" t="s">
        <v>27</v>
      </c>
    </row>
    <row r="17" spans="1:10">
      <c r="A17" t="s">
        <v>33</v>
      </c>
      <c r="B17" s="11">
        <v>0.14718700000000001</v>
      </c>
      <c r="C17" t="s">
        <v>5</v>
      </c>
      <c r="D17" s="22">
        <f>B17/(B7/B15/2)</f>
        <v>1.269342348538935</v>
      </c>
      <c r="E17" t="s">
        <v>41</v>
      </c>
    </row>
    <row r="18" spans="1:10">
      <c r="A18" t="s">
        <v>21</v>
      </c>
      <c r="B18" s="19">
        <v>0.70206100000000005</v>
      </c>
      <c r="D18" s="12"/>
    </row>
    <row r="19" spans="1:10">
      <c r="A19" t="s">
        <v>17</v>
      </c>
      <c r="B19" s="11">
        <f>B16*B17</f>
        <v>147187</v>
      </c>
      <c r="C19" t="s">
        <v>3</v>
      </c>
      <c r="D19" s="12"/>
      <c r="G19" s="11">
        <f>B19*G14</f>
        <v>2840297.0815961878</v>
      </c>
      <c r="H19" t="s">
        <v>3</v>
      </c>
      <c r="I19" s="3">
        <f t="shared" si="0"/>
        <v>3219003.3591423463</v>
      </c>
      <c r="J19" t="s">
        <v>3</v>
      </c>
    </row>
    <row r="20" spans="1:10">
      <c r="A20" t="s">
        <v>34</v>
      </c>
      <c r="B20" s="11">
        <f>POWER(B19,2)/2/PI()/B15/B21</f>
        <v>2.0494541259308541E-2</v>
      </c>
      <c r="C20" t="s">
        <v>4</v>
      </c>
      <c r="D20" s="12"/>
      <c r="G20" s="4">
        <f>B20*POWER(G14,2)</f>
        <v>7.6317973496560461</v>
      </c>
      <c r="H20" t="s">
        <v>4</v>
      </c>
      <c r="I20" s="3">
        <f t="shared" si="0"/>
        <v>8.6493703296101856</v>
      </c>
      <c r="J20" t="s">
        <v>4</v>
      </c>
    </row>
    <row r="21" spans="1:10">
      <c r="A21" t="s">
        <v>38</v>
      </c>
      <c r="B21" s="4">
        <f>130.143</f>
        <v>130.143</v>
      </c>
      <c r="C21" t="s">
        <v>2</v>
      </c>
      <c r="D21" s="12"/>
    </row>
    <row r="22" spans="1:10">
      <c r="A22" t="s">
        <v>20</v>
      </c>
      <c r="B22" s="4">
        <v>184.22800000000001</v>
      </c>
      <c r="C22" t="s">
        <v>2</v>
      </c>
      <c r="D22" s="12"/>
    </row>
    <row r="23" spans="1:10">
      <c r="A23" t="s">
        <v>19</v>
      </c>
      <c r="B23" s="3">
        <f>10000000000</f>
        <v>10000000000</v>
      </c>
      <c r="D23" s="12"/>
    </row>
    <row r="24" spans="1:10">
      <c r="A24" t="s">
        <v>18</v>
      </c>
      <c r="B24" s="21">
        <f>POWER(B19,2)/B21/B23</f>
        <v>1.6646314414912825E-2</v>
      </c>
      <c r="C24" t="s">
        <v>9</v>
      </c>
      <c r="D24" s="12"/>
      <c r="G24" s="4">
        <f>B24*POWER(G14,2)</f>
        <v>6.1987871124254257</v>
      </c>
      <c r="H24" t="s">
        <v>9</v>
      </c>
      <c r="I24" s="3">
        <f t="shared" si="0"/>
        <v>7.0252920607488152</v>
      </c>
      <c r="J24" t="s">
        <v>9</v>
      </c>
    </row>
    <row r="25" spans="1:10">
      <c r="A25" t="s">
        <v>31</v>
      </c>
      <c r="B25" s="11">
        <f>B7/B15</f>
        <v>0.23191064281345103</v>
      </c>
      <c r="C25" t="s">
        <v>5</v>
      </c>
    </row>
    <row r="26" spans="1:10">
      <c r="A26" t="s">
        <v>42</v>
      </c>
      <c r="B26" s="11">
        <v>7.9536999999999997E-2</v>
      </c>
      <c r="C26" t="s">
        <v>5</v>
      </c>
    </row>
    <row r="27" spans="1:10">
      <c r="A27" t="s">
        <v>43</v>
      </c>
      <c r="B27" s="11">
        <v>3.7650000000000003E-2</v>
      </c>
      <c r="C27" t="s">
        <v>5</v>
      </c>
    </row>
    <row r="28" spans="1:10">
      <c r="A28" t="s">
        <v>32</v>
      </c>
      <c r="B28" s="11">
        <f>B26+B27</f>
        <v>0.117187</v>
      </c>
      <c r="C28" t="s">
        <v>5</v>
      </c>
    </row>
    <row r="29" spans="1:10">
      <c r="A29" t="s">
        <v>26</v>
      </c>
      <c r="B29" s="11">
        <f>B19/B28</f>
        <v>1256001.092271327</v>
      </c>
      <c r="C29" t="s">
        <v>27</v>
      </c>
      <c r="G29" s="11">
        <f>B29*G$14</f>
        <v>24237305.175456218</v>
      </c>
      <c r="H29" t="s">
        <v>27</v>
      </c>
      <c r="I29" s="3">
        <f t="shared" si="0"/>
        <v>27468945.865517046</v>
      </c>
      <c r="J29" t="s">
        <v>27</v>
      </c>
    </row>
    <row r="30" spans="1:10">
      <c r="A30" t="s">
        <v>8</v>
      </c>
      <c r="B30" s="11">
        <f>2646570</f>
        <v>2646570</v>
      </c>
      <c r="C30" t="s">
        <v>27</v>
      </c>
      <c r="G30" s="11">
        <f t="shared" ref="G30:G31" si="1">B30*G$14</f>
        <v>51071392.495533049</v>
      </c>
      <c r="H30" t="s">
        <v>27</v>
      </c>
      <c r="I30" s="3">
        <f t="shared" si="0"/>
        <v>57880911.49493745</v>
      </c>
      <c r="J30" t="s">
        <v>27</v>
      </c>
    </row>
    <row r="31" spans="1:10">
      <c r="A31" t="s">
        <v>7</v>
      </c>
      <c r="B31" s="11">
        <f>4323.37*B8</f>
        <v>5.4329069723002017E-3</v>
      </c>
      <c r="C31" t="s">
        <v>21</v>
      </c>
      <c r="G31" s="11">
        <f t="shared" si="1"/>
        <v>0.10483989630883056</v>
      </c>
      <c r="H31" t="s">
        <v>21</v>
      </c>
      <c r="I31" s="3">
        <f t="shared" si="0"/>
        <v>0.11881854915000797</v>
      </c>
      <c r="J31" t="s">
        <v>21</v>
      </c>
    </row>
    <row r="32" spans="1:10">
      <c r="A32" t="s">
        <v>35</v>
      </c>
      <c r="B32" s="4">
        <f>B30/B29</f>
        <v>2.1071398872862415</v>
      </c>
    </row>
    <row r="33" spans="1:10">
      <c r="A33" t="s">
        <v>36</v>
      </c>
      <c r="B33" s="4">
        <f>B31*1000/B29*1000000</f>
        <v>4.3255591143439549</v>
      </c>
      <c r="C33" t="s">
        <v>37</v>
      </c>
    </row>
    <row r="34" spans="1:10">
      <c r="A34" t="s">
        <v>44</v>
      </c>
      <c r="B34" s="11">
        <v>1.679</v>
      </c>
      <c r="C34" t="s">
        <v>45</v>
      </c>
      <c r="G34">
        <v>32.4</v>
      </c>
      <c r="H34" t="s">
        <v>45</v>
      </c>
      <c r="I34" s="3">
        <f t="shared" si="0"/>
        <v>36.72</v>
      </c>
      <c r="J34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requirements</vt:lpstr>
    </vt:vector>
  </TitlesOfParts>
  <Company>BNL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Belomestnykh</dc:creator>
  <cp:lastModifiedBy>C-AD</cp:lastModifiedBy>
  <dcterms:created xsi:type="dcterms:W3CDTF">2013-04-13T23:09:21Z</dcterms:created>
  <dcterms:modified xsi:type="dcterms:W3CDTF">2015-01-22T17:27:49Z</dcterms:modified>
</cp:coreProperties>
</file>