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o\Desktop\Cosas\eval\"/>
    </mc:Choice>
  </mc:AlternateContent>
  <bookViews>
    <workbookView xWindow="0" yWindow="0" windowWidth="23040" windowHeight="9108"/>
  </bookViews>
  <sheets>
    <sheet name="Hoja General" sheetId="1" r:id="rId1"/>
    <sheet name="Calculo betas para MRL de T_t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7" i="1"/>
  <c r="G118" i="1"/>
  <c r="G119" i="1"/>
  <c r="G120" i="1"/>
  <c r="G121" i="1"/>
  <c r="G122" i="1"/>
  <c r="G123" i="1"/>
  <c r="G124" i="1"/>
  <c r="G125" i="1"/>
  <c r="G126" i="1"/>
  <c r="G127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G115" i="1" s="1"/>
  <c r="D114" i="1"/>
  <c r="D113" i="1"/>
  <c r="G113" i="1" s="1"/>
  <c r="D112" i="1"/>
  <c r="G112" i="1" s="1"/>
  <c r="D111" i="1"/>
  <c r="D110" i="1"/>
  <c r="G110" i="1" s="1"/>
  <c r="D109" i="1"/>
  <c r="D108" i="1"/>
  <c r="D107" i="1"/>
  <c r="G107" i="1" s="1"/>
  <c r="D106" i="1"/>
  <c r="D105" i="1"/>
  <c r="G105" i="1" s="1"/>
  <c r="G108" i="1"/>
  <c r="G114" i="1"/>
  <c r="G111" i="1"/>
  <c r="G109" i="1"/>
  <c r="G106" i="1"/>
  <c r="N64" i="1"/>
  <c r="N65" i="1"/>
  <c r="N66" i="1"/>
  <c r="N67" i="1"/>
  <c r="N68" i="1"/>
  <c r="N69" i="1"/>
  <c r="N70" i="1"/>
  <c r="N71" i="1"/>
  <c r="N72" i="1"/>
  <c r="N73" i="1"/>
  <c r="N74" i="1"/>
  <c r="N63" i="1"/>
  <c r="K64" i="1"/>
  <c r="K65" i="1"/>
  <c r="K66" i="1"/>
  <c r="K67" i="1"/>
  <c r="K68" i="1"/>
  <c r="K63" i="1"/>
  <c r="J64" i="1"/>
  <c r="J65" i="1"/>
  <c r="J66" i="1"/>
  <c r="J67" i="1"/>
  <c r="J68" i="1"/>
  <c r="J69" i="1"/>
  <c r="J70" i="1"/>
  <c r="J71" i="1"/>
  <c r="L71" i="1" s="1"/>
  <c r="J72" i="1"/>
  <c r="J73" i="1"/>
  <c r="J74" i="1"/>
  <c r="J63" i="1"/>
  <c r="I70" i="1"/>
  <c r="I71" i="1"/>
  <c r="I72" i="1"/>
  <c r="I73" i="1"/>
  <c r="I74" i="1"/>
  <c r="I69" i="1"/>
  <c r="L69" i="1" s="1"/>
  <c r="L74" i="1"/>
  <c r="L73" i="1"/>
  <c r="L72" i="1"/>
  <c r="L70" i="1"/>
  <c r="L68" i="1"/>
  <c r="L66" i="1"/>
  <c r="L65" i="1"/>
  <c r="L64" i="1"/>
  <c r="L63" i="1"/>
  <c r="D91" i="1"/>
  <c r="D90" i="1"/>
  <c r="D89" i="1"/>
  <c r="D88" i="1"/>
  <c r="D87" i="1"/>
  <c r="E88" i="1" s="1"/>
  <c r="F88" i="1" s="1"/>
  <c r="D86" i="1"/>
  <c r="D85" i="1"/>
  <c r="D84" i="1"/>
  <c r="E85" i="1" s="1"/>
  <c r="F85" i="1" s="1"/>
  <c r="D83" i="1"/>
  <c r="E84" i="1" s="1"/>
  <c r="F84" i="1" s="1"/>
  <c r="D82" i="1"/>
  <c r="D81" i="1"/>
  <c r="D80" i="1"/>
  <c r="E81" i="1" s="1"/>
  <c r="F81" i="1" s="1"/>
  <c r="D79" i="1"/>
  <c r="E80" i="1" s="1"/>
  <c r="F80" i="1" s="1"/>
  <c r="D78" i="1"/>
  <c r="D77" i="1"/>
  <c r="D76" i="1"/>
  <c r="E77" i="1" s="1"/>
  <c r="F77" i="1" s="1"/>
  <c r="D75" i="1"/>
  <c r="E76" i="1" s="1"/>
  <c r="F76" i="1" s="1"/>
  <c r="D74" i="1"/>
  <c r="D73" i="1"/>
  <c r="D72" i="1"/>
  <c r="E73" i="1" s="1"/>
  <c r="F73" i="1" s="1"/>
  <c r="D71" i="1"/>
  <c r="E72" i="1" s="1"/>
  <c r="F72" i="1" s="1"/>
  <c r="D70" i="1"/>
  <c r="D69" i="1"/>
  <c r="E70" i="1" s="1"/>
  <c r="F70" i="1" s="1"/>
  <c r="D68" i="1"/>
  <c r="E69" i="1" s="1"/>
  <c r="F69" i="1" s="1"/>
  <c r="D67" i="1"/>
  <c r="E68" i="1" s="1"/>
  <c r="F68" i="1" s="1"/>
  <c r="F52" i="1"/>
  <c r="F51" i="1"/>
  <c r="G52" i="1" s="1"/>
  <c r="F50" i="1"/>
  <c r="G51" i="1" s="1"/>
  <c r="F49" i="1"/>
  <c r="G50" i="1" s="1"/>
  <c r="F48" i="1"/>
  <c r="G49" i="1" s="1"/>
  <c r="F47" i="1"/>
  <c r="G48" i="1" s="1"/>
  <c r="F46" i="1"/>
  <c r="G47" i="1" s="1"/>
  <c r="F45" i="1"/>
  <c r="G46" i="1" s="1"/>
  <c r="F44" i="1"/>
  <c r="G45" i="1" s="1"/>
  <c r="F43" i="1"/>
  <c r="G44" i="1" s="1"/>
  <c r="F42" i="1"/>
  <c r="G43" i="1" s="1"/>
  <c r="F41" i="1"/>
  <c r="G42" i="1" s="1"/>
  <c r="F40" i="1"/>
  <c r="G41" i="1" s="1"/>
  <c r="F39" i="1"/>
  <c r="G40" i="1" s="1"/>
  <c r="F38" i="1"/>
  <c r="F37" i="1"/>
  <c r="F36" i="1"/>
  <c r="G37" i="1" s="1"/>
  <c r="F35" i="1"/>
  <c r="F34" i="1"/>
  <c r="G35" i="1" s="1"/>
  <c r="F33" i="1"/>
  <c r="G34" i="1" s="1"/>
  <c r="F32" i="1"/>
  <c r="G33" i="1" s="1"/>
  <c r="F31" i="1"/>
  <c r="G32" i="1" s="1"/>
  <c r="F30" i="1"/>
  <c r="G31" i="1" s="1"/>
  <c r="F29" i="1"/>
  <c r="G30" i="1" s="1"/>
  <c r="F28" i="1"/>
  <c r="G29" i="1" s="1"/>
  <c r="J4" i="2"/>
  <c r="J5" i="2"/>
  <c r="I45" i="2"/>
  <c r="H45" i="2"/>
  <c r="G45" i="2"/>
  <c r="J45" i="2" s="1"/>
  <c r="I44" i="2"/>
  <c r="H44" i="2"/>
  <c r="G44" i="2"/>
  <c r="J44" i="2" s="1"/>
  <c r="I43" i="2"/>
  <c r="H43" i="2"/>
  <c r="G43" i="2"/>
  <c r="J43" i="2" s="1"/>
  <c r="I42" i="2"/>
  <c r="H42" i="2"/>
  <c r="G42" i="2"/>
  <c r="J42" i="2" s="1"/>
  <c r="I41" i="2"/>
  <c r="H41" i="2"/>
  <c r="G41" i="2"/>
  <c r="J41" i="2" s="1"/>
  <c r="I40" i="2"/>
  <c r="H40" i="2"/>
  <c r="G40" i="2"/>
  <c r="J40" i="2" s="1"/>
  <c r="I39" i="2"/>
  <c r="H39" i="2"/>
  <c r="G39" i="2"/>
  <c r="J39" i="2" s="1"/>
  <c r="I38" i="2"/>
  <c r="H38" i="2"/>
  <c r="G38" i="2"/>
  <c r="J38" i="2" s="1"/>
  <c r="I37" i="2"/>
  <c r="H37" i="2"/>
  <c r="G37" i="2"/>
  <c r="J37" i="2" s="1"/>
  <c r="I36" i="2"/>
  <c r="H36" i="2"/>
  <c r="G36" i="2"/>
  <c r="J36" i="2" s="1"/>
  <c r="I35" i="2"/>
  <c r="H35" i="2"/>
  <c r="G35" i="2"/>
  <c r="J35" i="2" s="1"/>
  <c r="I34" i="2"/>
  <c r="H34" i="2"/>
  <c r="G34" i="2"/>
  <c r="J34" i="2" s="1"/>
  <c r="I33" i="2"/>
  <c r="H33" i="2"/>
  <c r="G33" i="2"/>
  <c r="J33" i="2" s="1"/>
  <c r="I32" i="2"/>
  <c r="H32" i="2"/>
  <c r="G32" i="2"/>
  <c r="J32" i="2" s="1"/>
  <c r="I31" i="2"/>
  <c r="H31" i="2"/>
  <c r="G31" i="2"/>
  <c r="J31" i="2" s="1"/>
  <c r="I30" i="2"/>
  <c r="H30" i="2"/>
  <c r="G30" i="2"/>
  <c r="J30" i="2" s="1"/>
  <c r="I29" i="2"/>
  <c r="H29" i="2"/>
  <c r="G29" i="2"/>
  <c r="J29" i="2" s="1"/>
  <c r="I28" i="2"/>
  <c r="H28" i="2"/>
  <c r="G28" i="2"/>
  <c r="J28" i="2" s="1"/>
  <c r="I27" i="2"/>
  <c r="H27" i="2"/>
  <c r="G27" i="2"/>
  <c r="J27" i="2" s="1"/>
  <c r="I26" i="2"/>
  <c r="H26" i="2"/>
  <c r="G26" i="2"/>
  <c r="J26" i="2" s="1"/>
  <c r="I25" i="2"/>
  <c r="H25" i="2"/>
  <c r="G25" i="2"/>
  <c r="J25" i="2" s="1"/>
  <c r="I24" i="2"/>
  <c r="H24" i="2"/>
  <c r="G24" i="2"/>
  <c r="J24" i="2" s="1"/>
  <c r="I23" i="2"/>
  <c r="H23" i="2"/>
  <c r="G23" i="2"/>
  <c r="J23" i="2" s="1"/>
  <c r="I22" i="2"/>
  <c r="H22" i="2"/>
  <c r="G22" i="2"/>
  <c r="J22" i="2" s="1"/>
  <c r="I21" i="2"/>
  <c r="H21" i="2"/>
  <c r="G21" i="2"/>
  <c r="J21" i="2" s="1"/>
  <c r="I20" i="2"/>
  <c r="H20" i="2"/>
  <c r="G20" i="2"/>
  <c r="J20" i="2" s="1"/>
  <c r="I19" i="2"/>
  <c r="H19" i="2"/>
  <c r="G19" i="2"/>
  <c r="J19" i="2" s="1"/>
  <c r="I18" i="2"/>
  <c r="H18" i="2"/>
  <c r="G18" i="2"/>
  <c r="J18" i="2" s="1"/>
  <c r="I17" i="2"/>
  <c r="H17" i="2"/>
  <c r="G17" i="2"/>
  <c r="J17" i="2" s="1"/>
  <c r="I16" i="2"/>
  <c r="H16" i="2"/>
  <c r="G16" i="2"/>
  <c r="J16" i="2" s="1"/>
  <c r="I15" i="2"/>
  <c r="H15" i="2"/>
  <c r="G15" i="2"/>
  <c r="J15" i="2" s="1"/>
  <c r="I14" i="2"/>
  <c r="H14" i="2"/>
  <c r="G14" i="2"/>
  <c r="J14" i="2" s="1"/>
  <c r="I13" i="2"/>
  <c r="H13" i="2"/>
  <c r="G13" i="2"/>
  <c r="J13" i="2" s="1"/>
  <c r="I12" i="2"/>
  <c r="H12" i="2"/>
  <c r="G12" i="2"/>
  <c r="J12" i="2" s="1"/>
  <c r="I11" i="2"/>
  <c r="H11" i="2"/>
  <c r="G11" i="2"/>
  <c r="J11" i="2" s="1"/>
  <c r="I10" i="2"/>
  <c r="H10" i="2"/>
  <c r="G10" i="2"/>
  <c r="J10" i="2" s="1"/>
  <c r="G6" i="2"/>
  <c r="G5" i="2"/>
  <c r="L67" i="1" l="1"/>
  <c r="L77" i="1" s="1"/>
  <c r="E89" i="1"/>
  <c r="F89" i="1" s="1"/>
  <c r="E74" i="1"/>
  <c r="F74" i="1" s="1"/>
  <c r="E78" i="1"/>
  <c r="F78" i="1" s="1"/>
  <c r="E82" i="1"/>
  <c r="F82" i="1" s="1"/>
  <c r="E86" i="1"/>
  <c r="F86" i="1" s="1"/>
  <c r="E90" i="1"/>
  <c r="F90" i="1" s="1"/>
  <c r="E71" i="1"/>
  <c r="F71" i="1" s="1"/>
  <c r="E75" i="1"/>
  <c r="F75" i="1" s="1"/>
  <c r="E79" i="1"/>
  <c r="F79" i="1" s="1"/>
  <c r="E83" i="1"/>
  <c r="F83" i="1" s="1"/>
  <c r="E87" i="1"/>
  <c r="F87" i="1" s="1"/>
  <c r="E91" i="1"/>
  <c r="F91" i="1" s="1"/>
  <c r="G38" i="1"/>
  <c r="G39" i="1"/>
  <c r="G36" i="1"/>
  <c r="C15" i="1" l="1"/>
  <c r="D15" i="1"/>
  <c r="B15" i="1"/>
  <c r="E53" i="1" l="1"/>
  <c r="E58" i="1"/>
  <c r="E24" i="1"/>
  <c r="E55" i="1"/>
  <c r="E26" i="1"/>
  <c r="E54" i="1"/>
  <c r="E28" i="1"/>
  <c r="E27" i="1"/>
  <c r="E52" i="1"/>
  <c r="H52" i="1" s="1"/>
  <c r="E56" i="1"/>
  <c r="E57" i="1"/>
  <c r="E25" i="1"/>
  <c r="E23" i="1"/>
  <c r="E41" i="1"/>
  <c r="H41" i="1" s="1"/>
  <c r="E43" i="1"/>
  <c r="H43" i="1" s="1"/>
  <c r="E49" i="1"/>
  <c r="M24" i="1" s="1"/>
  <c r="E50" i="1"/>
  <c r="M25" i="1" s="1"/>
  <c r="E31" i="1"/>
  <c r="H31" i="1" s="1"/>
  <c r="E45" i="1"/>
  <c r="L32" i="1" s="1"/>
  <c r="E47" i="1"/>
  <c r="M22" i="1" s="1"/>
  <c r="E51" i="1"/>
  <c r="H51" i="1" s="1"/>
  <c r="E42" i="1"/>
  <c r="L29" i="1" s="1"/>
  <c r="E46" i="1"/>
  <c r="H46" i="1" s="1"/>
  <c r="E44" i="1"/>
  <c r="L31" i="1" s="1"/>
  <c r="E48" i="1"/>
  <c r="H48" i="1" s="1"/>
  <c r="E35" i="1"/>
  <c r="H35" i="1" s="1"/>
  <c r="E30" i="1"/>
  <c r="H30" i="1" s="1"/>
  <c r="E38" i="1"/>
  <c r="H38" i="1" s="1"/>
  <c r="E37" i="1"/>
  <c r="H37" i="1" s="1"/>
  <c r="E34" i="1"/>
  <c r="H34" i="1" s="1"/>
  <c r="D104" i="1"/>
  <c r="G104" i="1" s="1"/>
  <c r="E39" i="1"/>
  <c r="L26" i="1" s="1"/>
  <c r="E33" i="1"/>
  <c r="H33" i="1" s="1"/>
  <c r="E32" i="1"/>
  <c r="H32" i="1" s="1"/>
  <c r="E36" i="1"/>
  <c r="H36" i="1" s="1"/>
  <c r="E29" i="1"/>
  <c r="K28" i="1" s="1"/>
  <c r="E40" i="1"/>
  <c r="H40" i="1" s="1"/>
  <c r="K29" i="1" l="1"/>
  <c r="K32" i="1"/>
  <c r="N32" i="1" s="1"/>
  <c r="H42" i="1"/>
  <c r="H47" i="1"/>
  <c r="H49" i="1"/>
  <c r="H39" i="1"/>
  <c r="H44" i="1"/>
  <c r="L28" i="1"/>
  <c r="N28" i="1" s="1"/>
  <c r="L22" i="1"/>
  <c r="N22" i="1" s="1"/>
  <c r="L30" i="1"/>
  <c r="M27" i="1"/>
  <c r="N29" i="1"/>
  <c r="H50" i="1"/>
  <c r="L27" i="1"/>
  <c r="N27" i="1" s="1"/>
  <c r="L23" i="1"/>
  <c r="K31" i="1"/>
  <c r="N31" i="1" s="1"/>
  <c r="H29" i="1"/>
  <c r="K33" i="1"/>
  <c r="L24" i="1"/>
  <c r="N24" i="1" s="1"/>
  <c r="L25" i="1"/>
  <c r="N25" i="1" s="1"/>
  <c r="M23" i="1"/>
  <c r="L33" i="1"/>
  <c r="M26" i="1"/>
  <c r="N26" i="1" s="1"/>
  <c r="H45" i="1"/>
  <c r="K30" i="1"/>
  <c r="N30" i="1" l="1"/>
  <c r="N23" i="1"/>
  <c r="N33" i="1"/>
</calcChain>
</file>

<file path=xl/sharedStrings.xml><?xml version="1.0" encoding="utf-8"?>
<sst xmlns="http://schemas.openxmlformats.org/spreadsheetml/2006/main" count="118" uniqueCount="65">
  <si>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</si>
  <si>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</si>
  <si>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</si>
  <si>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</si>
  <si>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</si>
  <si>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</si>
  <si>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</si>
  <si>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</si>
  <si>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</si>
  <si>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</si>
  <si>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</si>
  <si>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</si>
  <si>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</si>
  <si>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2013</t>
  </si>
  <si>
    <t>2014</t>
  </si>
  <si>
    <t>2015</t>
  </si>
  <si>
    <t>Mes</t>
  </si>
  <si>
    <t>Total Intercenciones Quirurgicas</t>
  </si>
  <si>
    <t>Periodo</t>
  </si>
  <si>
    <t>t</t>
  </si>
  <si>
    <t>Demanda</t>
  </si>
  <si>
    <t>Promedio t</t>
  </si>
  <si>
    <t>Promedio T_t</t>
  </si>
  <si>
    <t>t-promedio(t)</t>
  </si>
  <si>
    <t>T_t-promedio(T_t)</t>
  </si>
  <si>
    <t>[ t-promedio(t) ]^2</t>
  </si>
  <si>
    <t>[ t-promedio(t) ]*[ T_t-promedio(T_t) ]</t>
  </si>
  <si>
    <t>bo</t>
  </si>
  <si>
    <t>b1</t>
  </si>
  <si>
    <t>Tendencia</t>
  </si>
  <si>
    <t>PM(12)</t>
  </si>
  <si>
    <t>PM(12) centrado</t>
  </si>
  <si>
    <t>Factor ciclico Ct</t>
  </si>
  <si>
    <t>-</t>
  </si>
  <si>
    <t>Calculos y graficos de tendencia</t>
  </si>
  <si>
    <t>Calculos de Ciclicidad</t>
  </si>
  <si>
    <t>T_t=bo+b1*t</t>
  </si>
  <si>
    <t>Ct= PM(12)/Tt</t>
  </si>
  <si>
    <t>Ordenar Tabla de acuerdo a la frecuencia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</si>
  <si>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</si>
  <si>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</si>
  <si>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</si>
  <si>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</si>
  <si>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</si>
  <si>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</si>
  <si>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</si>
  <si>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</si>
  <si>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</si>
  <si>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</si>
  <si>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</si>
  <si>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</si>
  <si>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Y/PM(12) cen</t>
  </si>
  <si>
    <t>Calculo de Indice Estacional Neto</t>
  </si>
  <si>
    <t>Promedio IE</t>
  </si>
  <si>
    <t>iv) Razon de Normalizacion</t>
  </si>
  <si>
    <t>Rnorm</t>
  </si>
  <si>
    <t>Indice estacional Neto IEN</t>
  </si>
  <si>
    <t>Finalmente el pronostico</t>
  </si>
  <si>
    <t>Pronóstico</t>
  </si>
  <si>
    <t>Fecha</t>
  </si>
  <si>
    <t>tendencia</t>
  </si>
  <si>
    <t>F. Estacional</t>
  </si>
  <si>
    <t>F. Ciclico</t>
  </si>
  <si>
    <t>Año 2016</t>
  </si>
  <si>
    <t>Año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</si>
</sst>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"/>
    <numFmt numFmtId="167" formatCode="_-* #,##0_-;\-* #,##0_-;_-* &quot;-&quot;???_-;_-@_-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MBX10"/>
    </font>
    <font>
      <sz val="11"/>
      <color theme="1"/>
      <name val="CMR10"/>
    </font>
    <font>
      <sz val="13"/>
      <color theme="1"/>
      <name val="Arial"/>
      <family val="2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3" xfId="0" applyFont="1" applyBorder="1" applyAlignment="1"/>
    <xf numFmtId="0" fontId="0" fillId="0" borderId="3" xfId="0" applyFont="1" applyBorder="1" applyAlignment="1">
      <alignment horizontal="center"/>
    </xf>
    <xf numFmtId="17" fontId="3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" fontId="3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2" fontId="0" fillId="0" borderId="0" xfId="0" applyNumberFormat="1" applyAlignment="1">
      <alignment horizontal="center" vertical="center"/>
    </xf>
    <xf numFmtId="0" fontId="0" fillId="3" borderId="4" xfId="0" applyFill="1" applyBorder="1"/>
    <xf numFmtId="0" fontId="0" fillId="0" borderId="4" xfId="0" applyBorder="1" applyAlignment="1">
      <alignment horizontal="center"/>
    </xf>
    <xf numFmtId="0" fontId="0" fillId="3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5" xfId="0" applyNumberFormat="1" applyBorder="1" applyAlignment="1">
      <alignment horizontal="center"/>
    </xf>
    <xf numFmtId="0" fontId="0" fillId="3" borderId="6" xfId="0" applyFill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7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7" fontId="7" fillId="0" borderId="3" xfId="0" applyNumberFormat="1" applyFont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/>
    </xf>
    <xf numFmtId="167" fontId="7" fillId="6" borderId="3" xfId="0" applyNumberFormat="1" applyFont="1" applyFill="1" applyBorder="1"/>
    <xf numFmtId="17" fontId="2" fillId="6" borderId="3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Demanda Cirugias Cardiovasculares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'Calculo betas para MRL de T_t'!$D$3:$D$38</c:f>
              <c:numCache>
                <c:formatCode>General</c:formatCode>
                <c:ptCount val="36"/>
                <c:pt idx="0">
                  <c:v>807</c:v>
                </c:pt>
                <c:pt idx="1">
                  <c:v>548</c:v>
                </c:pt>
                <c:pt idx="2">
                  <c:v>637</c:v>
                </c:pt>
                <c:pt idx="3">
                  <c:v>814</c:v>
                </c:pt>
                <c:pt idx="4">
                  <c:v>771</c:v>
                </c:pt>
                <c:pt idx="5">
                  <c:v>772</c:v>
                </c:pt>
                <c:pt idx="6">
                  <c:v>845</c:v>
                </c:pt>
                <c:pt idx="7">
                  <c:v>764</c:v>
                </c:pt>
                <c:pt idx="8">
                  <c:v>659</c:v>
                </c:pt>
                <c:pt idx="9">
                  <c:v>860</c:v>
                </c:pt>
                <c:pt idx="10">
                  <c:v>705</c:v>
                </c:pt>
                <c:pt idx="11">
                  <c:v>681</c:v>
                </c:pt>
                <c:pt idx="12">
                  <c:v>852</c:v>
                </c:pt>
                <c:pt idx="13">
                  <c:v>582</c:v>
                </c:pt>
                <c:pt idx="14">
                  <c:v>773</c:v>
                </c:pt>
                <c:pt idx="15">
                  <c:v>703</c:v>
                </c:pt>
                <c:pt idx="16">
                  <c:v>803</c:v>
                </c:pt>
                <c:pt idx="17">
                  <c:v>816</c:v>
                </c:pt>
                <c:pt idx="18">
                  <c:v>952</c:v>
                </c:pt>
                <c:pt idx="19">
                  <c:v>860</c:v>
                </c:pt>
                <c:pt idx="20">
                  <c:v>692</c:v>
                </c:pt>
                <c:pt idx="21">
                  <c:v>790</c:v>
                </c:pt>
                <c:pt idx="22">
                  <c:v>789</c:v>
                </c:pt>
                <c:pt idx="23">
                  <c:v>699</c:v>
                </c:pt>
                <c:pt idx="24">
                  <c:v>873</c:v>
                </c:pt>
                <c:pt idx="25">
                  <c:v>612</c:v>
                </c:pt>
                <c:pt idx="26">
                  <c:v>719</c:v>
                </c:pt>
                <c:pt idx="27">
                  <c:v>783</c:v>
                </c:pt>
                <c:pt idx="28">
                  <c:v>740</c:v>
                </c:pt>
                <c:pt idx="29">
                  <c:v>815</c:v>
                </c:pt>
                <c:pt idx="30">
                  <c:v>869</c:v>
                </c:pt>
                <c:pt idx="31">
                  <c:v>874</c:v>
                </c:pt>
                <c:pt idx="32">
                  <c:v>751</c:v>
                </c:pt>
                <c:pt idx="33">
                  <c:v>808</c:v>
                </c:pt>
                <c:pt idx="34">
                  <c:v>864</c:v>
                </c:pt>
                <c:pt idx="35">
                  <c:v>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29-4EFE-83B4-B84A71E85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48848"/>
        <c:axId val="399447208"/>
      </c:scatterChart>
      <c:valAx>
        <c:axId val="3994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Periodos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9447208"/>
        <c:crosses val="autoZero"/>
        <c:crossBetween val="midCat"/>
      </c:valAx>
      <c:valAx>
        <c:axId val="3994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cirugias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94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76200</xdr:rowOff>
    </xdr:from>
    <xdr:to>
      <xdr:col>12</xdr:col>
      <xdr:colOff>30480</xdr:colOff>
      <xdr:row>16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2ABD34-3C38-4C5A-9BFA-366CE061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640080</xdr:colOff>
      <xdr:row>1</xdr:row>
      <xdr:rowOff>144780</xdr:rowOff>
    </xdr:from>
    <xdr:ext cx="1356360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BE4D396-83B7-4F39-9145-8766021814AB}"/>
            </a:ext>
          </a:extLst>
        </xdr:cNvPr>
        <xdr:cNvSpPr txBox="1"/>
      </xdr:nvSpPr>
      <xdr:spPr>
        <a:xfrm>
          <a:off x="8854440" y="144780"/>
          <a:ext cx="1356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100">
              <a:solidFill>
                <a:srgbClr val="FF0000"/>
              </a:solidFill>
            </a:rPr>
            <a:t>y = 727,3 + 2,134x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uta%20Ayudantia%201%20Evaluacion%20de%20Proye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a 1"/>
      <sheetName val="Calculo betas para MRL de T_t"/>
      <sheetName val="Problema 2 Det. Demanda"/>
    </sheetNames>
    <sheetDataSet>
      <sheetData sheetId="0">
        <row r="5">
          <cell r="O5">
            <v>1</v>
          </cell>
          <cell r="P5">
            <v>600</v>
          </cell>
        </row>
        <row r="6">
          <cell r="O6">
            <v>2</v>
          </cell>
          <cell r="P6">
            <v>634</v>
          </cell>
        </row>
        <row r="7">
          <cell r="O7">
            <v>3</v>
          </cell>
          <cell r="P7">
            <v>200</v>
          </cell>
        </row>
        <row r="8">
          <cell r="O8">
            <v>4</v>
          </cell>
          <cell r="P8">
            <v>210</v>
          </cell>
        </row>
        <row r="9">
          <cell r="O9">
            <v>5</v>
          </cell>
          <cell r="P9">
            <v>220</v>
          </cell>
        </row>
        <row r="10">
          <cell r="O10">
            <v>6</v>
          </cell>
          <cell r="P10">
            <v>240</v>
          </cell>
        </row>
        <row r="11">
          <cell r="O11">
            <v>7</v>
          </cell>
          <cell r="P11">
            <v>430</v>
          </cell>
        </row>
        <row r="12">
          <cell r="O12">
            <v>8</v>
          </cell>
          <cell r="P12">
            <v>652</v>
          </cell>
        </row>
        <row r="13">
          <cell r="O13">
            <v>9</v>
          </cell>
          <cell r="P13">
            <v>689</v>
          </cell>
        </row>
        <row r="14">
          <cell r="O14">
            <v>10</v>
          </cell>
          <cell r="P14">
            <v>690</v>
          </cell>
        </row>
        <row r="15">
          <cell r="O15">
            <v>11</v>
          </cell>
          <cell r="P15">
            <v>732</v>
          </cell>
        </row>
        <row r="16">
          <cell r="O16">
            <v>12</v>
          </cell>
          <cell r="P16">
            <v>740</v>
          </cell>
        </row>
        <row r="17">
          <cell r="O17">
            <v>13</v>
          </cell>
          <cell r="P17">
            <v>448</v>
          </cell>
        </row>
        <row r="18">
          <cell r="O18">
            <v>14</v>
          </cell>
          <cell r="P18">
            <v>464</v>
          </cell>
        </row>
        <row r="19">
          <cell r="O19">
            <v>15</v>
          </cell>
          <cell r="P19">
            <v>300</v>
          </cell>
        </row>
        <row r="20">
          <cell r="O20">
            <v>16</v>
          </cell>
          <cell r="P20">
            <v>412</v>
          </cell>
        </row>
        <row r="21">
          <cell r="O21">
            <v>17</v>
          </cell>
          <cell r="P21">
            <v>480</v>
          </cell>
        </row>
        <row r="22">
          <cell r="O22">
            <v>18</v>
          </cell>
          <cell r="P22">
            <v>559</v>
          </cell>
        </row>
        <row r="23">
          <cell r="O23">
            <v>19</v>
          </cell>
          <cell r="P23">
            <v>600</v>
          </cell>
        </row>
        <row r="24">
          <cell r="O24">
            <v>20</v>
          </cell>
          <cell r="P24">
            <v>634</v>
          </cell>
        </row>
        <row r="25">
          <cell r="O25">
            <v>21</v>
          </cell>
          <cell r="P25">
            <v>650</v>
          </cell>
        </row>
        <row r="26">
          <cell r="O26">
            <v>22</v>
          </cell>
          <cell r="P26">
            <v>700</v>
          </cell>
        </row>
        <row r="27">
          <cell r="O27">
            <v>23</v>
          </cell>
          <cell r="P27">
            <v>715</v>
          </cell>
        </row>
        <row r="28">
          <cell r="O28">
            <v>24</v>
          </cell>
          <cell r="P28">
            <v>765</v>
          </cell>
        </row>
        <row r="29">
          <cell r="O29">
            <v>25</v>
          </cell>
          <cell r="P29">
            <v>790</v>
          </cell>
        </row>
        <row r="30">
          <cell r="O30">
            <v>26</v>
          </cell>
          <cell r="P30">
            <v>800</v>
          </cell>
        </row>
        <row r="31">
          <cell r="O31">
            <v>27</v>
          </cell>
          <cell r="P31">
            <v>312</v>
          </cell>
        </row>
        <row r="32">
          <cell r="O32">
            <v>28</v>
          </cell>
          <cell r="P32">
            <v>356</v>
          </cell>
        </row>
        <row r="33">
          <cell r="O33">
            <v>29</v>
          </cell>
          <cell r="P33">
            <v>360</v>
          </cell>
        </row>
        <row r="34">
          <cell r="O34">
            <v>30</v>
          </cell>
          <cell r="P34">
            <v>380</v>
          </cell>
        </row>
        <row r="35">
          <cell r="O35">
            <v>31</v>
          </cell>
          <cell r="P35">
            <v>500</v>
          </cell>
        </row>
        <row r="36">
          <cell r="O36">
            <v>32</v>
          </cell>
          <cell r="P36">
            <v>600</v>
          </cell>
        </row>
        <row r="37">
          <cell r="O37">
            <v>33</v>
          </cell>
          <cell r="P37">
            <v>750</v>
          </cell>
        </row>
        <row r="38">
          <cell r="O38">
            <v>34</v>
          </cell>
          <cell r="P38">
            <v>800</v>
          </cell>
        </row>
        <row r="39">
          <cell r="O39">
            <v>35</v>
          </cell>
          <cell r="P39">
            <v>830</v>
          </cell>
        </row>
        <row r="40">
          <cell r="O40">
            <v>36</v>
          </cell>
          <cell r="P40">
            <v>840</v>
          </cell>
        </row>
      </sheetData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1" displayName="Tabla1" ref="A2:D15" totalsRowShown="0" headerRowDxfId="3">
  <autoFilter ref="A2:D15"/>
  <tableColumns count="4">
    <tableColumn id="1" name="Mes"/>
    <tableColumn id="2" name="2013" dataDxfId="2"/>
    <tableColumn id="3" name="2014" dataDxfId="1"/>
    <tableColumn id="4" name="2015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/>
  </sheetViews>
  <sheetFormatPr baseColWidth="10" defaultRowHeight="14.4"/>
  <cols>
    <col min="1" max="1" width="27.88671875" customWidth="1"/>
    <col min="2" max="2" width="11" customWidth="1"/>
    <col min="8" max="8" width="14" customWidth="1"/>
    <col min="14" max="14" width="16.109375" customWidth="1"/>
  </cols>
  <sheetData>
    <row r="1" spans="1:12">
      <c r="B1" s="38" t="s">
        <v>34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>
      <c r="A2" s="1" t="s">
        <v>16</v>
      </c>
      <c r="B2" s="1" t="s">
        <v>13</v>
      </c>
      <c r="C2" s="1" t="s">
        <v>14</v>
      </c>
      <c r="D2" s="1" t="s">
        <v>15</v>
      </c>
    </row>
    <row r="3" spans="1:12">
      <c r="A3" s="7" t="s">
        <v>0</v>
      </c>
      <c r="B3" s="1">
        <v>807</v>
      </c>
      <c r="C3" s="1">
        <v>852</v>
      </c>
      <c r="D3" s="1">
        <v>873</v>
      </c>
    </row>
    <row r="4" spans="1:12">
      <c r="A4" s="7" t="s">
        <v>1</v>
      </c>
      <c r="B4" s="1">
        <v>548</v>
      </c>
      <c r="C4" s="1">
        <v>582</v>
      </c>
      <c r="D4" s="1">
        <v>612</v>
      </c>
    </row>
    <row r="5" spans="1:12">
      <c r="A5" s="7" t="s">
        <v>2</v>
      </c>
      <c r="B5" s="1">
        <v>637</v>
      </c>
      <c r="C5" s="1">
        <v>773</v>
      </c>
      <c r="D5" s="1">
        <v>719</v>
      </c>
    </row>
    <row r="6" spans="1:12">
      <c r="A6" s="7" t="s">
        <v>3</v>
      </c>
      <c r="B6" s="1">
        <v>814</v>
      </c>
      <c r="C6" s="1">
        <v>703</v>
      </c>
      <c r="D6" s="1">
        <v>783</v>
      </c>
    </row>
    <row r="7" spans="1:12">
      <c r="A7" s="7" t="s">
        <v>4</v>
      </c>
      <c r="B7" s="1">
        <v>771</v>
      </c>
      <c r="C7" s="1">
        <v>803</v>
      </c>
      <c r="D7" s="1">
        <v>740</v>
      </c>
    </row>
    <row r="8" spans="1:12">
      <c r="A8" s="7" t="s">
        <v>5</v>
      </c>
      <c r="B8" s="1">
        <v>772</v>
      </c>
      <c r="C8" s="1">
        <v>816</v>
      </c>
      <c r="D8" s="1">
        <v>815</v>
      </c>
    </row>
    <row r="9" spans="1:12">
      <c r="A9" s="7" t="s">
        <v>6</v>
      </c>
      <c r="B9" s="1">
        <v>845</v>
      </c>
      <c r="C9" s="1">
        <v>952</v>
      </c>
      <c r="D9" s="1">
        <v>869</v>
      </c>
    </row>
    <row r="10" spans="1:12">
      <c r="A10" s="7" t="s">
        <v>7</v>
      </c>
      <c r="B10" s="1">
        <v>764</v>
      </c>
      <c r="C10" s="1">
        <v>860</v>
      </c>
      <c r="D10" s="1">
        <v>874</v>
      </c>
    </row>
    <row r="11" spans="1:12">
      <c r="A11" s="7" t="s">
        <v>8</v>
      </c>
      <c r="B11" s="1">
        <v>659</v>
      </c>
      <c r="C11" s="1">
        <v>692</v>
      </c>
      <c r="D11" s="1">
        <v>751</v>
      </c>
    </row>
    <row r="12" spans="1:12">
      <c r="A12" s="7" t="s">
        <v>9</v>
      </c>
      <c r="B12" s="1">
        <v>860</v>
      </c>
      <c r="C12" s="1">
        <v>790</v>
      </c>
      <c r="D12" s="1">
        <v>808</v>
      </c>
    </row>
    <row r="13" spans="1:12">
      <c r="A13" s="7" t="s">
        <v>10</v>
      </c>
      <c r="B13" s="1">
        <v>705</v>
      </c>
      <c r="C13" s="1">
        <v>789</v>
      </c>
      <c r="D13" s="1">
        <v>864</v>
      </c>
    </row>
    <row r="14" spans="1:12">
      <c r="A14" s="7" t="s">
        <v>11</v>
      </c>
      <c r="B14" s="1">
        <v>681</v>
      </c>
      <c r="C14" s="1">
        <v>699</v>
      </c>
      <c r="D14" s="1">
        <v>723</v>
      </c>
    </row>
    <row r="15" spans="1:12">
      <c r="A15" s="8" t="s">
        <v>12</v>
      </c>
      <c r="B15" s="9">
        <f>SUM(B3:B14)</f>
        <v>8863</v>
      </c>
      <c r="C15" s="9">
        <f>SUM(C3:C14)</f>
        <v>9311</v>
      </c>
      <c r="D15" s="9">
        <f>SUM(D3:D14)</f>
        <v>9431</v>
      </c>
    </row>
    <row r="17" spans="1:14">
      <c r="A17" s="10" t="s">
        <v>17</v>
      </c>
      <c r="B17" s="11">
        <v>157700</v>
      </c>
      <c r="C17" s="11">
        <v>149995</v>
      </c>
      <c r="D17" s="11">
        <v>142781</v>
      </c>
      <c r="J17" s="18" t="s">
        <v>27</v>
      </c>
      <c r="K17">
        <v>727.31745999999998</v>
      </c>
    </row>
    <row r="18" spans="1:14">
      <c r="A18" s="3"/>
      <c r="J18" s="18" t="s">
        <v>28</v>
      </c>
      <c r="K18" s="1">
        <v>2.1344916299999999</v>
      </c>
    </row>
    <row r="20" spans="1:14">
      <c r="B20" s="39" t="s">
        <v>35</v>
      </c>
      <c r="C20" s="39"/>
      <c r="D20" s="39"/>
      <c r="E20" s="39"/>
      <c r="F20" s="39"/>
      <c r="G20" s="39"/>
      <c r="H20" s="48"/>
      <c r="J20" s="41" t="s">
        <v>38</v>
      </c>
      <c r="K20" s="41"/>
      <c r="L20" s="41"/>
      <c r="M20" s="41"/>
      <c r="N20" s="41"/>
    </row>
    <row r="21" spans="1:14">
      <c r="E21" s="31"/>
      <c r="F21" s="32" t="s">
        <v>36</v>
      </c>
      <c r="G21" s="31"/>
      <c r="H21" s="32" t="s">
        <v>37</v>
      </c>
      <c r="J21" s="33"/>
      <c r="K21" s="35">
        <v>2013</v>
      </c>
      <c r="L21" s="35">
        <v>2014</v>
      </c>
      <c r="M21" s="35">
        <v>2015</v>
      </c>
      <c r="N21" s="40" t="s">
        <v>32</v>
      </c>
    </row>
    <row r="22" spans="1:14" ht="28.8">
      <c r="B22" s="12" t="s">
        <v>18</v>
      </c>
      <c r="C22" s="13" t="s">
        <v>19</v>
      </c>
      <c r="D22" s="13" t="s">
        <v>20</v>
      </c>
      <c r="E22" s="34" t="s">
        <v>29</v>
      </c>
      <c r="F22" s="35" t="s">
        <v>30</v>
      </c>
      <c r="G22" s="36" t="s">
        <v>31</v>
      </c>
      <c r="H22" s="37" t="s">
        <v>32</v>
      </c>
      <c r="J22" s="33" t="s">
        <v>39</v>
      </c>
      <c r="K22" s="42" t="s">
        <v>33</v>
      </c>
      <c r="L22" s="43">
        <f>G35/E35</f>
        <v>1.003941133706387</v>
      </c>
      <c r="M22" s="33">
        <f>G47/E47</f>
        <v>0.9908565784158283</v>
      </c>
      <c r="N22" s="33">
        <f t="shared" ref="N22:N33" si="0">AVERAGE(K22:M22)</f>
        <v>0.99739885606110767</v>
      </c>
    </row>
    <row r="23" spans="1:14" ht="16.8">
      <c r="B23" s="14">
        <v>41275</v>
      </c>
      <c r="C23" s="15">
        <v>1</v>
      </c>
      <c r="D23" s="4">
        <v>807</v>
      </c>
      <c r="E23" s="22">
        <f>$K$17+C23*$K$18</f>
        <v>729.45195162999994</v>
      </c>
      <c r="F23" s="23"/>
      <c r="G23" s="23"/>
      <c r="H23" s="24" t="s">
        <v>33</v>
      </c>
      <c r="J23" s="33" t="s">
        <v>40</v>
      </c>
      <c r="K23" s="42" t="s">
        <v>33</v>
      </c>
      <c r="L23" s="43">
        <f t="shared" ref="L23:L33" si="1">G36/E36</f>
        <v>1.0122816336101563</v>
      </c>
      <c r="M23" s="33">
        <f t="shared" ref="M23:M27" si="2">G48/E48</f>
        <v>0.98448217334881283</v>
      </c>
      <c r="N23" s="33">
        <f t="shared" si="0"/>
        <v>0.99838190347948452</v>
      </c>
    </row>
    <row r="24" spans="1:14" ht="16.8">
      <c r="B24" s="14">
        <v>41306</v>
      </c>
      <c r="C24" s="15">
        <v>2</v>
      </c>
      <c r="D24" s="4">
        <v>548</v>
      </c>
      <c r="E24" s="22">
        <f t="shared" ref="E24:E58" si="3">$K$17+C24*$K$18</f>
        <v>731.58644326000001</v>
      </c>
      <c r="F24" s="25"/>
      <c r="G24" s="25"/>
      <c r="H24" s="26" t="s">
        <v>33</v>
      </c>
      <c r="J24" s="33" t="s">
        <v>41</v>
      </c>
      <c r="K24" s="42" t="s">
        <v>33</v>
      </c>
      <c r="L24" s="43">
        <f t="shared" si="1"/>
        <v>1.0165146717641145</v>
      </c>
      <c r="M24" s="33">
        <f t="shared" si="2"/>
        <v>0.98568008305555976</v>
      </c>
      <c r="N24" s="33">
        <f t="shared" si="0"/>
        <v>1.0010973774098371</v>
      </c>
    </row>
    <row r="25" spans="1:14" ht="16.8">
      <c r="B25" s="14">
        <v>41334</v>
      </c>
      <c r="C25" s="15">
        <v>3</v>
      </c>
      <c r="D25" s="4">
        <v>637</v>
      </c>
      <c r="E25" s="22">
        <f t="shared" si="3"/>
        <v>733.72093488999997</v>
      </c>
      <c r="F25" s="25"/>
      <c r="G25" s="25"/>
      <c r="H25" s="26" t="s">
        <v>33</v>
      </c>
      <c r="J25" s="33" t="s">
        <v>42</v>
      </c>
      <c r="K25" s="42" t="s">
        <v>33</v>
      </c>
      <c r="L25" s="43">
        <f t="shared" si="1"/>
        <v>1.0116406622693059</v>
      </c>
      <c r="M25" s="33">
        <f t="shared" si="2"/>
        <v>0.98708324781656132</v>
      </c>
      <c r="N25" s="33">
        <f t="shared" si="0"/>
        <v>0.99936195504293357</v>
      </c>
    </row>
    <row r="26" spans="1:14" ht="16.8">
      <c r="B26" s="14">
        <v>41365</v>
      </c>
      <c r="C26" s="15">
        <v>4</v>
      </c>
      <c r="D26" s="4">
        <v>814</v>
      </c>
      <c r="E26" s="22">
        <f t="shared" si="3"/>
        <v>735.85542652000004</v>
      </c>
      <c r="F26" s="25"/>
      <c r="G26" s="25"/>
      <c r="H26" s="26" t="s">
        <v>33</v>
      </c>
      <c r="J26" s="33" t="s">
        <v>43</v>
      </c>
      <c r="K26" s="42" t="s">
        <v>33</v>
      </c>
      <c r="L26" s="43">
        <f t="shared" si="1"/>
        <v>1.009576757982428</v>
      </c>
      <c r="M26" s="33">
        <f t="shared" si="2"/>
        <v>0.9893235409964185</v>
      </c>
      <c r="N26" s="33">
        <f t="shared" si="0"/>
        <v>0.99945014948942323</v>
      </c>
    </row>
    <row r="27" spans="1:14" ht="16.8">
      <c r="B27" s="14">
        <v>41395</v>
      </c>
      <c r="C27" s="15">
        <v>5</v>
      </c>
      <c r="D27" s="4">
        <v>771</v>
      </c>
      <c r="E27" s="22">
        <f t="shared" si="3"/>
        <v>737.98991814999999</v>
      </c>
      <c r="F27" s="25"/>
      <c r="G27" s="25"/>
      <c r="H27" s="26" t="s">
        <v>33</v>
      </c>
      <c r="J27" s="33" t="s">
        <v>44</v>
      </c>
      <c r="K27" s="42" t="s">
        <v>33</v>
      </c>
      <c r="L27" s="43">
        <f t="shared" si="1"/>
        <v>1.012312766922675</v>
      </c>
      <c r="M27" s="33">
        <f t="shared" si="2"/>
        <v>0.99186766377732249</v>
      </c>
      <c r="N27" s="33">
        <f t="shared" si="0"/>
        <v>1.0020902153499986</v>
      </c>
    </row>
    <row r="28" spans="1:14" ht="16.8">
      <c r="B28" s="14">
        <v>41426</v>
      </c>
      <c r="C28" s="15">
        <v>6</v>
      </c>
      <c r="D28" s="4">
        <v>772</v>
      </c>
      <c r="E28" s="22">
        <f t="shared" si="3"/>
        <v>740.12440977999995</v>
      </c>
      <c r="F28" s="27">
        <f>AVERAGE(D23:D34)</f>
        <v>738.58333333333337</v>
      </c>
      <c r="G28" s="25"/>
      <c r="H28" s="26" t="s">
        <v>33</v>
      </c>
      <c r="J28" s="33" t="s">
        <v>45</v>
      </c>
      <c r="K28" s="43">
        <f>G29/E29</f>
        <v>0.99757420480475711</v>
      </c>
      <c r="L28" s="43">
        <f t="shared" si="1"/>
        <v>1.0116150301005584</v>
      </c>
      <c r="M28" s="42" t="s">
        <v>33</v>
      </c>
      <c r="N28" s="33">
        <f t="shared" si="0"/>
        <v>1.0045946174526579</v>
      </c>
    </row>
    <row r="29" spans="1:14" ht="16.8">
      <c r="B29" s="14">
        <v>41456</v>
      </c>
      <c r="C29" s="15">
        <v>7</v>
      </c>
      <c r="D29" s="4">
        <v>845</v>
      </c>
      <c r="E29" s="22">
        <f t="shared" si="3"/>
        <v>742.25890141000002</v>
      </c>
      <c r="F29" s="27">
        <f t="shared" ref="F29:F52" si="4">AVERAGE(D24:D35)</f>
        <v>742.33333333333337</v>
      </c>
      <c r="G29" s="27">
        <f>AVERAGE(F28:F29)</f>
        <v>740.45833333333337</v>
      </c>
      <c r="H29" s="28">
        <f>G29/E29</f>
        <v>0.99757420480475711</v>
      </c>
      <c r="J29" s="33" t="s">
        <v>46</v>
      </c>
      <c r="K29" s="43">
        <f t="shared" ref="K29:K33" si="5">G30/E30</f>
        <v>0.99913568142058262</v>
      </c>
      <c r="L29" s="43">
        <f t="shared" si="1"/>
        <v>1.0115705060877842</v>
      </c>
      <c r="M29" s="42" t="s">
        <v>33</v>
      </c>
      <c r="N29" s="33">
        <f t="shared" si="0"/>
        <v>1.0053530937541835</v>
      </c>
    </row>
    <row r="30" spans="1:14" ht="16.8">
      <c r="B30" s="14">
        <v>41487</v>
      </c>
      <c r="C30" s="15">
        <v>8</v>
      </c>
      <c r="D30" s="4">
        <v>764</v>
      </c>
      <c r="E30" s="22">
        <f t="shared" si="3"/>
        <v>744.39339303999998</v>
      </c>
      <c r="F30" s="27">
        <f t="shared" si="4"/>
        <v>745.16666666666663</v>
      </c>
      <c r="G30" s="27">
        <f t="shared" ref="G30:G52" si="6">AVERAGE(F29:F30)</f>
        <v>743.75</v>
      </c>
      <c r="H30" s="28">
        <f t="shared" ref="H29:I52" si="7">G30/E30</f>
        <v>0.99913568142058262</v>
      </c>
      <c r="J30" s="33" t="s">
        <v>47</v>
      </c>
      <c r="K30" s="43">
        <f t="shared" si="5"/>
        <v>1.005767297848809</v>
      </c>
      <c r="L30" s="43">
        <f t="shared" si="1"/>
        <v>1.0074790440753385</v>
      </c>
      <c r="M30" s="42" t="s">
        <v>33</v>
      </c>
      <c r="N30" s="33">
        <f t="shared" si="0"/>
        <v>1.0066231709620737</v>
      </c>
    </row>
    <row r="31" spans="1:14" ht="16.8">
      <c r="B31" s="14">
        <v>41518</v>
      </c>
      <c r="C31" s="15">
        <v>9</v>
      </c>
      <c r="D31" s="4">
        <v>659</v>
      </c>
      <c r="E31" s="22">
        <f t="shared" si="3"/>
        <v>746.52788466999993</v>
      </c>
      <c r="F31" s="27">
        <f t="shared" si="4"/>
        <v>756.5</v>
      </c>
      <c r="G31" s="27">
        <f t="shared" si="6"/>
        <v>750.83333333333326</v>
      </c>
      <c r="H31" s="28">
        <f t="shared" si="7"/>
        <v>1.005767297848809</v>
      </c>
      <c r="J31" s="33" t="s">
        <v>48</v>
      </c>
      <c r="K31" s="43">
        <f t="shared" si="5"/>
        <v>1.0042911515279789</v>
      </c>
      <c r="L31" s="43">
        <f t="shared" si="1"/>
        <v>1.0061008251024524</v>
      </c>
      <c r="M31" s="42" t="s">
        <v>33</v>
      </c>
      <c r="N31" s="33">
        <f t="shared" si="0"/>
        <v>1.0051959883152155</v>
      </c>
    </row>
    <row r="32" spans="1:14" ht="16.8">
      <c r="B32" s="14">
        <v>41548</v>
      </c>
      <c r="C32" s="15">
        <v>10</v>
      </c>
      <c r="D32" s="4">
        <v>860</v>
      </c>
      <c r="E32" s="22">
        <f t="shared" si="3"/>
        <v>748.66237630000001</v>
      </c>
      <c r="F32" s="27">
        <f t="shared" si="4"/>
        <v>747.25</v>
      </c>
      <c r="G32" s="27">
        <f t="shared" si="6"/>
        <v>751.875</v>
      </c>
      <c r="H32" s="28">
        <f t="shared" si="7"/>
        <v>1.0042911515279789</v>
      </c>
      <c r="J32" s="33" t="s">
        <v>49</v>
      </c>
      <c r="K32" s="43">
        <f t="shared" si="5"/>
        <v>0.99705175302239923</v>
      </c>
      <c r="L32" s="43">
        <f t="shared" si="1"/>
        <v>1.0042471923128962</v>
      </c>
      <c r="M32" s="42" t="s">
        <v>33</v>
      </c>
      <c r="N32" s="33">
        <f t="shared" si="0"/>
        <v>1.0006494726676478</v>
      </c>
    </row>
    <row r="33" spans="2:14" ht="16.8">
      <c r="B33" s="14">
        <v>41579</v>
      </c>
      <c r="C33" s="15">
        <v>11</v>
      </c>
      <c r="D33" s="4">
        <v>705</v>
      </c>
      <c r="E33" s="22">
        <f t="shared" si="3"/>
        <v>750.79686792999996</v>
      </c>
      <c r="F33" s="27">
        <f t="shared" si="4"/>
        <v>749.91666666666663</v>
      </c>
      <c r="G33" s="27">
        <f t="shared" si="6"/>
        <v>748.58333333333326</v>
      </c>
      <c r="H33" s="28">
        <f t="shared" si="7"/>
        <v>0.99705175302239923</v>
      </c>
      <c r="I33" s="28"/>
      <c r="J33" s="33" t="s">
        <v>50</v>
      </c>
      <c r="K33" s="43">
        <f t="shared" si="5"/>
        <v>0.99843098637744299</v>
      </c>
      <c r="L33" s="43">
        <f t="shared" si="1"/>
        <v>0.99806871542056175</v>
      </c>
      <c r="M33" s="42" t="s">
        <v>33</v>
      </c>
      <c r="N33" s="33">
        <f t="shared" si="0"/>
        <v>0.99824985089900231</v>
      </c>
    </row>
    <row r="34" spans="2:14">
      <c r="B34" s="14">
        <v>41609</v>
      </c>
      <c r="C34" s="15">
        <v>12</v>
      </c>
      <c r="D34" s="4">
        <v>681</v>
      </c>
      <c r="E34" s="22">
        <f t="shared" si="3"/>
        <v>752.93135956000003</v>
      </c>
      <c r="F34" s="27">
        <f t="shared" si="4"/>
        <v>753.58333333333337</v>
      </c>
      <c r="G34" s="27">
        <f t="shared" si="6"/>
        <v>751.75</v>
      </c>
      <c r="H34" s="28">
        <f t="shared" si="7"/>
        <v>0.99843098637744299</v>
      </c>
    </row>
    <row r="35" spans="2:14">
      <c r="B35" s="14">
        <v>41640</v>
      </c>
      <c r="C35" s="15">
        <v>13</v>
      </c>
      <c r="D35" s="4">
        <v>852</v>
      </c>
      <c r="E35" s="22">
        <f t="shared" si="3"/>
        <v>755.06585118999999</v>
      </c>
      <c r="F35" s="27">
        <f t="shared" si="4"/>
        <v>762.5</v>
      </c>
      <c r="G35" s="27">
        <f t="shared" si="6"/>
        <v>758.04166666666674</v>
      </c>
      <c r="H35" s="28">
        <f t="shared" si="7"/>
        <v>1.003941133706387</v>
      </c>
    </row>
    <row r="36" spans="2:14">
      <c r="B36" s="14">
        <v>41671</v>
      </c>
      <c r="C36" s="15">
        <v>14</v>
      </c>
      <c r="D36" s="4">
        <v>582</v>
      </c>
      <c r="E36" s="22">
        <f t="shared" si="3"/>
        <v>757.20034281999995</v>
      </c>
      <c r="F36" s="27">
        <f t="shared" si="4"/>
        <v>770.5</v>
      </c>
      <c r="G36" s="27">
        <f t="shared" si="6"/>
        <v>766.5</v>
      </c>
      <c r="H36" s="28">
        <f t="shared" si="7"/>
        <v>1.0122816336101563</v>
      </c>
    </row>
    <row r="37" spans="2:14">
      <c r="B37" s="14">
        <v>41699</v>
      </c>
      <c r="C37" s="15">
        <v>15</v>
      </c>
      <c r="D37" s="4">
        <v>773</v>
      </c>
      <c r="E37" s="22">
        <f t="shared" si="3"/>
        <v>759.33483445000002</v>
      </c>
      <c r="F37" s="27">
        <f t="shared" si="4"/>
        <v>773.25</v>
      </c>
      <c r="G37" s="27">
        <f t="shared" si="6"/>
        <v>771.875</v>
      </c>
      <c r="H37" s="28">
        <f t="shared" si="7"/>
        <v>1.0165146717641145</v>
      </c>
    </row>
    <row r="38" spans="2:14">
      <c r="B38" s="14">
        <v>41730</v>
      </c>
      <c r="C38" s="15">
        <v>16</v>
      </c>
      <c r="D38" s="4">
        <v>703</v>
      </c>
      <c r="E38" s="22">
        <f t="shared" si="3"/>
        <v>761.46932607999997</v>
      </c>
      <c r="F38" s="27">
        <f t="shared" si="4"/>
        <v>767.41666666666663</v>
      </c>
      <c r="G38" s="27">
        <f t="shared" si="6"/>
        <v>770.33333333333326</v>
      </c>
      <c r="H38" s="28">
        <f t="shared" si="7"/>
        <v>1.0116406622693059</v>
      </c>
    </row>
    <row r="39" spans="2:14">
      <c r="B39" s="14">
        <v>41760</v>
      </c>
      <c r="C39" s="15">
        <v>17</v>
      </c>
      <c r="D39" s="4">
        <v>803</v>
      </c>
      <c r="E39" s="22">
        <f t="shared" si="3"/>
        <v>763.60381770999993</v>
      </c>
      <c r="F39" s="27">
        <f t="shared" si="4"/>
        <v>774.41666666666663</v>
      </c>
      <c r="G39" s="27">
        <f t="shared" si="6"/>
        <v>770.91666666666663</v>
      </c>
      <c r="H39" s="28">
        <f t="shared" si="7"/>
        <v>1.009576757982428</v>
      </c>
    </row>
    <row r="40" spans="2:14">
      <c r="B40" s="14">
        <v>41791</v>
      </c>
      <c r="C40" s="15">
        <v>18</v>
      </c>
      <c r="D40" s="4">
        <v>816</v>
      </c>
      <c r="E40" s="22">
        <f t="shared" si="3"/>
        <v>765.73830934</v>
      </c>
      <c r="F40" s="27">
        <f t="shared" si="4"/>
        <v>775.91666666666663</v>
      </c>
      <c r="G40" s="27">
        <f t="shared" si="6"/>
        <v>775.16666666666663</v>
      </c>
      <c r="H40" s="28">
        <f t="shared" si="7"/>
        <v>1.012312766922675</v>
      </c>
    </row>
    <row r="41" spans="2:14">
      <c r="B41" s="14">
        <v>41821</v>
      </c>
      <c r="C41" s="15">
        <v>19</v>
      </c>
      <c r="D41" s="4">
        <v>952</v>
      </c>
      <c r="E41" s="22">
        <f t="shared" si="3"/>
        <v>767.87280096999996</v>
      </c>
      <c r="F41" s="27">
        <f t="shared" si="4"/>
        <v>777.66666666666663</v>
      </c>
      <c r="G41" s="27">
        <f t="shared" si="6"/>
        <v>776.79166666666663</v>
      </c>
      <c r="H41" s="28">
        <f t="shared" si="7"/>
        <v>1.0116150301005584</v>
      </c>
    </row>
    <row r="42" spans="2:14">
      <c r="B42" s="14">
        <v>41852</v>
      </c>
      <c r="C42" s="15">
        <v>20</v>
      </c>
      <c r="D42" s="4">
        <v>860</v>
      </c>
      <c r="E42" s="22">
        <f t="shared" si="3"/>
        <v>770.00729260000003</v>
      </c>
      <c r="F42" s="27">
        <f t="shared" si="4"/>
        <v>780.16666666666663</v>
      </c>
      <c r="G42" s="27">
        <f t="shared" si="6"/>
        <v>778.91666666666663</v>
      </c>
      <c r="H42" s="28">
        <f t="shared" si="7"/>
        <v>1.0115705060877842</v>
      </c>
    </row>
    <row r="43" spans="2:14">
      <c r="B43" s="14">
        <v>41883</v>
      </c>
      <c r="C43" s="15">
        <v>21</v>
      </c>
      <c r="D43" s="4">
        <v>692</v>
      </c>
      <c r="E43" s="22">
        <f t="shared" si="3"/>
        <v>772.14178422999998</v>
      </c>
      <c r="F43" s="27">
        <f t="shared" si="4"/>
        <v>775.66666666666663</v>
      </c>
      <c r="G43" s="27">
        <f t="shared" si="6"/>
        <v>777.91666666666663</v>
      </c>
      <c r="H43" s="28">
        <f t="shared" si="7"/>
        <v>1.0074790440753385</v>
      </c>
    </row>
    <row r="44" spans="2:14">
      <c r="B44" s="14">
        <v>41913</v>
      </c>
      <c r="C44" s="15">
        <v>22</v>
      </c>
      <c r="D44" s="4">
        <v>790</v>
      </c>
      <c r="E44" s="22">
        <f t="shared" si="3"/>
        <v>774.27627585999994</v>
      </c>
      <c r="F44" s="27">
        <f t="shared" si="4"/>
        <v>782.33333333333337</v>
      </c>
      <c r="G44" s="27">
        <f t="shared" si="6"/>
        <v>779</v>
      </c>
      <c r="H44" s="28">
        <f t="shared" si="7"/>
        <v>1.0061008251024524</v>
      </c>
    </row>
    <row r="45" spans="2:14">
      <c r="B45" s="14">
        <v>41944</v>
      </c>
      <c r="C45" s="15">
        <v>23</v>
      </c>
      <c r="D45" s="4">
        <v>789</v>
      </c>
      <c r="E45" s="22">
        <f t="shared" si="3"/>
        <v>776.41076749000001</v>
      </c>
      <c r="F45" s="27">
        <f t="shared" si="4"/>
        <v>777.08333333333337</v>
      </c>
      <c r="G45" s="27">
        <f t="shared" si="6"/>
        <v>779.70833333333337</v>
      </c>
      <c r="H45" s="28">
        <f t="shared" si="7"/>
        <v>1.0042471923128962</v>
      </c>
    </row>
    <row r="46" spans="2:14">
      <c r="B46" s="14">
        <v>41974</v>
      </c>
      <c r="C46" s="15">
        <v>24</v>
      </c>
      <c r="D46" s="4">
        <v>699</v>
      </c>
      <c r="E46" s="22">
        <f t="shared" si="3"/>
        <v>778.54525911999997</v>
      </c>
      <c r="F46" s="27">
        <f t="shared" si="4"/>
        <v>777</v>
      </c>
      <c r="G46" s="27">
        <f t="shared" si="6"/>
        <v>777.04166666666674</v>
      </c>
      <c r="H46" s="28">
        <f t="shared" si="7"/>
        <v>0.99806871542056175</v>
      </c>
    </row>
    <row r="47" spans="2:14">
      <c r="B47" s="14">
        <v>42005</v>
      </c>
      <c r="C47" s="15">
        <v>25</v>
      </c>
      <c r="D47" s="5">
        <v>873</v>
      </c>
      <c r="E47" s="22">
        <f t="shared" si="3"/>
        <v>780.67975075000004</v>
      </c>
      <c r="F47" s="27">
        <f t="shared" si="4"/>
        <v>770.08333333333337</v>
      </c>
      <c r="G47" s="27">
        <f t="shared" si="6"/>
        <v>773.54166666666674</v>
      </c>
      <c r="H47" s="28">
        <f t="shared" si="7"/>
        <v>0.9908565784158283</v>
      </c>
    </row>
    <row r="48" spans="2:14">
      <c r="B48" s="14">
        <v>42036</v>
      </c>
      <c r="C48" s="15">
        <v>26</v>
      </c>
      <c r="D48" s="5">
        <v>612</v>
      </c>
      <c r="E48" s="22">
        <f t="shared" si="3"/>
        <v>782.81424238</v>
      </c>
      <c r="F48" s="27">
        <f t="shared" si="4"/>
        <v>771.25</v>
      </c>
      <c r="G48" s="27">
        <f t="shared" si="6"/>
        <v>770.66666666666674</v>
      </c>
      <c r="H48" s="28">
        <f t="shared" si="7"/>
        <v>0.98448217334881283</v>
      </c>
    </row>
    <row r="49" spans="2:15">
      <c r="B49" s="14">
        <v>42064</v>
      </c>
      <c r="C49" s="15">
        <v>27</v>
      </c>
      <c r="D49" s="5">
        <v>719</v>
      </c>
      <c r="E49" s="22">
        <f t="shared" si="3"/>
        <v>784.94873400999995</v>
      </c>
      <c r="F49" s="27">
        <f t="shared" si="4"/>
        <v>776.16666666666663</v>
      </c>
      <c r="G49" s="27">
        <f t="shared" si="6"/>
        <v>773.70833333333326</v>
      </c>
      <c r="H49" s="28">
        <f t="shared" si="7"/>
        <v>0.98568008305555976</v>
      </c>
    </row>
    <row r="50" spans="2:15">
      <c r="B50" s="14">
        <v>42095</v>
      </c>
      <c r="C50" s="15">
        <v>28</v>
      </c>
      <c r="D50" s="5">
        <v>783</v>
      </c>
      <c r="E50" s="22">
        <f t="shared" si="3"/>
        <v>787.08322564000002</v>
      </c>
      <c r="F50" s="27">
        <f t="shared" si="4"/>
        <v>777.66666666666663</v>
      </c>
      <c r="G50" s="27">
        <f t="shared" si="6"/>
        <v>776.91666666666663</v>
      </c>
      <c r="H50" s="28">
        <f t="shared" si="7"/>
        <v>0.98708324781656132</v>
      </c>
    </row>
    <row r="51" spans="2:15">
      <c r="B51" s="14">
        <v>42125</v>
      </c>
      <c r="C51" s="15">
        <v>29</v>
      </c>
      <c r="D51" s="5">
        <v>740</v>
      </c>
      <c r="E51" s="22">
        <f t="shared" si="3"/>
        <v>789.21771726999998</v>
      </c>
      <c r="F51" s="27">
        <f t="shared" si="4"/>
        <v>783.91666666666663</v>
      </c>
      <c r="G51" s="27">
        <f t="shared" si="6"/>
        <v>780.79166666666663</v>
      </c>
      <c r="H51" s="28">
        <f t="shared" si="7"/>
        <v>0.9893235409964185</v>
      </c>
    </row>
    <row r="52" spans="2:15">
      <c r="B52" s="14">
        <v>42156</v>
      </c>
      <c r="C52" s="15">
        <v>30</v>
      </c>
      <c r="D52" s="5">
        <v>815</v>
      </c>
      <c r="E52" s="22">
        <f t="shared" si="3"/>
        <v>791.35220889999994</v>
      </c>
      <c r="F52" s="27">
        <f t="shared" si="4"/>
        <v>785.91666666666663</v>
      </c>
      <c r="G52" s="27">
        <f t="shared" si="6"/>
        <v>784.91666666666663</v>
      </c>
      <c r="H52" s="28">
        <f t="shared" si="7"/>
        <v>0.99186766377732249</v>
      </c>
    </row>
    <row r="53" spans="2:15">
      <c r="B53" s="14">
        <v>42186</v>
      </c>
      <c r="C53" s="15">
        <v>31</v>
      </c>
      <c r="D53" s="5">
        <v>869</v>
      </c>
      <c r="E53" s="22">
        <f t="shared" si="3"/>
        <v>793.48670053000001</v>
      </c>
      <c r="F53" s="25"/>
      <c r="G53" s="25"/>
      <c r="H53" s="26"/>
    </row>
    <row r="54" spans="2:15">
      <c r="B54" s="14">
        <v>42217</v>
      </c>
      <c r="C54" s="15">
        <v>32</v>
      </c>
      <c r="D54" s="5">
        <v>874</v>
      </c>
      <c r="E54" s="22">
        <f t="shared" si="3"/>
        <v>795.62119215999996</v>
      </c>
      <c r="F54" s="25"/>
      <c r="G54" s="25"/>
      <c r="H54" s="26"/>
    </row>
    <row r="55" spans="2:15">
      <c r="B55" s="14">
        <v>42248</v>
      </c>
      <c r="C55" s="15">
        <v>33</v>
      </c>
      <c r="D55" s="5">
        <v>751</v>
      </c>
      <c r="E55" s="22">
        <f t="shared" si="3"/>
        <v>797.75568378999992</v>
      </c>
      <c r="F55" s="25"/>
      <c r="G55" s="25"/>
      <c r="H55" s="26"/>
    </row>
    <row r="56" spans="2:15">
      <c r="B56" s="14">
        <v>42278</v>
      </c>
      <c r="C56" s="15">
        <v>34</v>
      </c>
      <c r="D56" s="5">
        <v>808</v>
      </c>
      <c r="E56" s="22">
        <f t="shared" si="3"/>
        <v>799.89017541999999</v>
      </c>
      <c r="F56" s="25"/>
      <c r="G56" s="25"/>
      <c r="H56" s="26"/>
    </row>
    <row r="57" spans="2:15">
      <c r="B57" s="14">
        <v>42309</v>
      </c>
      <c r="C57" s="15">
        <v>35</v>
      </c>
      <c r="D57" s="5">
        <v>864</v>
      </c>
      <c r="E57" s="22">
        <f t="shared" si="3"/>
        <v>802.02466704999995</v>
      </c>
      <c r="F57" s="25"/>
      <c r="G57" s="25"/>
      <c r="H57" s="26"/>
    </row>
    <row r="58" spans="2:15">
      <c r="B58" s="14">
        <v>42339</v>
      </c>
      <c r="C58" s="15">
        <v>36</v>
      </c>
      <c r="D58" s="5">
        <v>723</v>
      </c>
      <c r="E58" s="22">
        <f t="shared" si="3"/>
        <v>804.15915868000002</v>
      </c>
      <c r="F58" s="29"/>
      <c r="G58" s="29"/>
      <c r="H58" s="30"/>
    </row>
    <row r="60" spans="2:15">
      <c r="B60" s="64" t="s">
        <v>52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</row>
    <row r="61" spans="2:15" ht="28.8">
      <c r="C61" s="44" t="s">
        <v>20</v>
      </c>
      <c r="D61" s="19" t="s">
        <v>30</v>
      </c>
      <c r="E61" s="20" t="s">
        <v>31</v>
      </c>
      <c r="F61" s="21" t="s">
        <v>51</v>
      </c>
      <c r="H61" s="33" t="s">
        <v>38</v>
      </c>
      <c r="I61" s="33"/>
      <c r="J61" s="33"/>
      <c r="K61" s="33"/>
      <c r="L61" s="33"/>
    </row>
    <row r="62" spans="2:15">
      <c r="B62" s="14">
        <v>41275</v>
      </c>
      <c r="C62" s="4">
        <v>807</v>
      </c>
      <c r="D62" s="23"/>
      <c r="E62" s="23"/>
      <c r="F62" s="45"/>
      <c r="H62" s="33"/>
      <c r="I62" s="19">
        <v>2013</v>
      </c>
      <c r="J62" s="19">
        <v>2014</v>
      </c>
      <c r="K62" s="19">
        <v>2015</v>
      </c>
      <c r="L62" s="20" t="s">
        <v>53</v>
      </c>
      <c r="N62" s="2" t="s">
        <v>56</v>
      </c>
      <c r="O62" s="2"/>
    </row>
    <row r="63" spans="2:15" ht="16.8">
      <c r="B63" s="14">
        <v>41306</v>
      </c>
      <c r="C63" s="4">
        <v>548</v>
      </c>
      <c r="D63" s="25"/>
      <c r="E63" s="25"/>
      <c r="F63" s="46"/>
      <c r="H63" s="33" t="s">
        <v>39</v>
      </c>
      <c r="I63" s="42" t="s">
        <v>33</v>
      </c>
      <c r="J63" s="33">
        <f>C74/E74</f>
        <v>1.1239487715055241</v>
      </c>
      <c r="K63" s="33">
        <f>C86/E86</f>
        <v>1.1285752760570966</v>
      </c>
      <c r="L63" s="33">
        <f>AVERAGE(I63:K63)</f>
        <v>1.1262620237813104</v>
      </c>
      <c r="N63" s="33">
        <f>L63*L$77</f>
        <v>1.130034926997421</v>
      </c>
    </row>
    <row r="64" spans="2:15" ht="16.8">
      <c r="B64" s="14">
        <v>41334</v>
      </c>
      <c r="C64" s="4">
        <v>637</v>
      </c>
      <c r="D64" s="25"/>
      <c r="E64" s="25"/>
      <c r="F64" s="46"/>
      <c r="H64" s="33" t="s">
        <v>40</v>
      </c>
      <c r="I64" s="42" t="s">
        <v>33</v>
      </c>
      <c r="J64" s="33">
        <f t="shared" ref="J64:J74" si="8">C75/E75</f>
        <v>0.75929549902152638</v>
      </c>
      <c r="K64" s="33">
        <f t="shared" ref="K64:K68" si="9">C87/E87</f>
        <v>0.79411764705882348</v>
      </c>
      <c r="L64" s="33">
        <f t="shared" ref="L64:L74" si="10">AVERAGE(I64:K64)</f>
        <v>0.77670657304017499</v>
      </c>
      <c r="N64" s="33">
        <f t="shared" ref="N64:N74" si="11">L64*L$77</f>
        <v>0.77930848863842883</v>
      </c>
    </row>
    <row r="65" spans="2:14" ht="16.8">
      <c r="B65" s="14">
        <v>41365</v>
      </c>
      <c r="C65" s="4">
        <v>814</v>
      </c>
      <c r="D65" s="25"/>
      <c r="E65" s="25"/>
      <c r="F65" s="46"/>
      <c r="H65" s="33" t="s">
        <v>41</v>
      </c>
      <c r="I65" s="42" t="s">
        <v>33</v>
      </c>
      <c r="J65" s="33">
        <f t="shared" si="8"/>
        <v>1.0014574898785424</v>
      </c>
      <c r="K65" s="33">
        <f t="shared" si="9"/>
        <v>0.9292907534062147</v>
      </c>
      <c r="L65" s="33">
        <f t="shared" si="10"/>
        <v>0.96537412164237857</v>
      </c>
      <c r="N65" s="33">
        <f t="shared" si="11"/>
        <v>0.96860806103781871</v>
      </c>
    </row>
    <row r="66" spans="2:14" ht="16.8">
      <c r="B66" s="14">
        <v>41395</v>
      </c>
      <c r="C66" s="4">
        <v>771</v>
      </c>
      <c r="D66" s="25"/>
      <c r="E66" s="25"/>
      <c r="F66" s="46"/>
      <c r="H66" s="33" t="s">
        <v>42</v>
      </c>
      <c r="I66" s="42" t="s">
        <v>33</v>
      </c>
      <c r="J66" s="33">
        <f t="shared" si="8"/>
        <v>0.9125919515361316</v>
      </c>
      <c r="K66" s="33">
        <f t="shared" si="9"/>
        <v>1.0078300976080661</v>
      </c>
      <c r="L66" s="33">
        <f t="shared" si="10"/>
        <v>0.96021102457209884</v>
      </c>
      <c r="N66" s="33">
        <f t="shared" si="11"/>
        <v>0.96342766793417345</v>
      </c>
    </row>
    <row r="67" spans="2:14" ht="16.8">
      <c r="B67" s="14">
        <v>41426</v>
      </c>
      <c r="C67" s="4">
        <v>772</v>
      </c>
      <c r="D67" s="27">
        <f>AVERAGE(C62:C73)</f>
        <v>738.58333333333337</v>
      </c>
      <c r="E67" s="25"/>
      <c r="F67" s="46"/>
      <c r="H67" s="33" t="s">
        <v>43</v>
      </c>
      <c r="I67" s="42" t="s">
        <v>33</v>
      </c>
      <c r="J67" s="33">
        <f t="shared" si="8"/>
        <v>1.0416171224732462</v>
      </c>
      <c r="K67" s="33">
        <f t="shared" si="9"/>
        <v>0.94775601686322652</v>
      </c>
      <c r="L67" s="33">
        <f t="shared" si="10"/>
        <v>0.99468656966823632</v>
      </c>
      <c r="N67" s="33">
        <f t="shared" si="11"/>
        <v>0.99801870382394853</v>
      </c>
    </row>
    <row r="68" spans="2:14" ht="16.8">
      <c r="B68" s="14">
        <v>41456</v>
      </c>
      <c r="C68" s="4">
        <v>845</v>
      </c>
      <c r="D68" s="27">
        <f t="shared" ref="D68:D91" si="12">AVERAGE(C63:C74)</f>
        <v>742.33333333333337</v>
      </c>
      <c r="E68" s="27">
        <f>AVERAGE(D67:D68)</f>
        <v>740.45833333333337</v>
      </c>
      <c r="F68" s="28">
        <f>C68/E68</f>
        <v>1.141185076810534</v>
      </c>
      <c r="H68" s="33" t="s">
        <v>44</v>
      </c>
      <c r="I68" s="42" t="s">
        <v>33</v>
      </c>
      <c r="J68" s="33">
        <f t="shared" si="8"/>
        <v>1.0526768436895293</v>
      </c>
      <c r="K68" s="33">
        <f t="shared" si="9"/>
        <v>1.038326786283045</v>
      </c>
      <c r="L68" s="33">
        <f t="shared" si="10"/>
        <v>1.0455018149862871</v>
      </c>
      <c r="N68" s="33">
        <f t="shared" si="11"/>
        <v>1.0490041768496194</v>
      </c>
    </row>
    <row r="69" spans="2:14" ht="16.8">
      <c r="B69" s="14">
        <v>41487</v>
      </c>
      <c r="C69" s="4">
        <v>764</v>
      </c>
      <c r="D69" s="27">
        <f t="shared" si="12"/>
        <v>745.16666666666663</v>
      </c>
      <c r="E69" s="27">
        <f t="shared" ref="E69:E91" si="13">AVERAGE(D68:D69)</f>
        <v>743.75</v>
      </c>
      <c r="F69" s="28">
        <f t="shared" ref="F69:F91" si="14">C69/E69</f>
        <v>1.0272268907563025</v>
      </c>
      <c r="H69" s="33" t="s">
        <v>45</v>
      </c>
      <c r="I69" s="33">
        <f>C68/E68</f>
        <v>1.141185076810534</v>
      </c>
      <c r="J69" s="33">
        <f t="shared" si="8"/>
        <v>1.2255538271737383</v>
      </c>
      <c r="K69" s="42" t="s">
        <v>33</v>
      </c>
      <c r="L69" s="33">
        <f t="shared" si="10"/>
        <v>1.1833694519921361</v>
      </c>
      <c r="N69" s="33">
        <f t="shared" si="11"/>
        <v>1.1873336613119871</v>
      </c>
    </row>
    <row r="70" spans="2:14" ht="16.8">
      <c r="B70" s="14">
        <v>41518</v>
      </c>
      <c r="C70" s="4">
        <v>659</v>
      </c>
      <c r="D70" s="27">
        <f t="shared" si="12"/>
        <v>756.5</v>
      </c>
      <c r="E70" s="27">
        <f t="shared" si="13"/>
        <v>750.83333333333326</v>
      </c>
      <c r="F70" s="28">
        <f t="shared" si="14"/>
        <v>0.87769145394006665</v>
      </c>
      <c r="H70" s="33" t="s">
        <v>46</v>
      </c>
      <c r="I70" s="33">
        <f t="shared" ref="I70:I74" si="15">C69/E69</f>
        <v>1.0272268907563025</v>
      </c>
      <c r="J70" s="33">
        <f t="shared" si="8"/>
        <v>1.1040975714132877</v>
      </c>
      <c r="K70" s="42" t="s">
        <v>33</v>
      </c>
      <c r="L70" s="33">
        <f t="shared" si="10"/>
        <v>1.065662231084795</v>
      </c>
      <c r="N70" s="33">
        <f t="shared" si="11"/>
        <v>1.0692321290073481</v>
      </c>
    </row>
    <row r="71" spans="2:14" ht="16.8">
      <c r="B71" s="14">
        <v>41548</v>
      </c>
      <c r="C71" s="4">
        <v>860</v>
      </c>
      <c r="D71" s="27">
        <f t="shared" si="12"/>
        <v>747.25</v>
      </c>
      <c r="E71" s="27">
        <f t="shared" si="13"/>
        <v>751.875</v>
      </c>
      <c r="F71" s="28">
        <f t="shared" si="14"/>
        <v>1.1438071487946799</v>
      </c>
      <c r="H71" s="33" t="s">
        <v>47</v>
      </c>
      <c r="I71" s="33">
        <f t="shared" si="15"/>
        <v>0.87769145394006665</v>
      </c>
      <c r="J71" s="33">
        <f t="shared" si="8"/>
        <v>0.88955543652919122</v>
      </c>
      <c r="K71" s="42" t="s">
        <v>33</v>
      </c>
      <c r="L71" s="33">
        <f t="shared" si="10"/>
        <v>0.88362344523462899</v>
      </c>
      <c r="N71" s="33">
        <f t="shared" si="11"/>
        <v>0.88658352527636164</v>
      </c>
    </row>
    <row r="72" spans="2:14" ht="16.8">
      <c r="B72" s="14">
        <v>41579</v>
      </c>
      <c r="C72" s="4">
        <v>705</v>
      </c>
      <c r="D72" s="27">
        <f t="shared" si="12"/>
        <v>749.91666666666663</v>
      </c>
      <c r="E72" s="27">
        <f t="shared" si="13"/>
        <v>748.58333333333326</v>
      </c>
      <c r="F72" s="28">
        <f t="shared" si="14"/>
        <v>0.94177891572971173</v>
      </c>
      <c r="H72" s="33" t="s">
        <v>48</v>
      </c>
      <c r="I72" s="33">
        <f t="shared" si="15"/>
        <v>1.1438071487946799</v>
      </c>
      <c r="J72" s="33">
        <f t="shared" si="8"/>
        <v>1.0141206675224648</v>
      </c>
      <c r="K72" s="42" t="s">
        <v>33</v>
      </c>
      <c r="L72" s="33">
        <f t="shared" si="10"/>
        <v>1.0789639081585722</v>
      </c>
      <c r="N72" s="33">
        <f t="shared" si="11"/>
        <v>1.0825783658186923</v>
      </c>
    </row>
    <row r="73" spans="2:14" ht="16.8">
      <c r="B73" s="14">
        <v>41609</v>
      </c>
      <c r="C73" s="4">
        <v>681</v>
      </c>
      <c r="D73" s="27">
        <f t="shared" si="12"/>
        <v>753.58333333333337</v>
      </c>
      <c r="E73" s="27">
        <f t="shared" si="13"/>
        <v>751.75</v>
      </c>
      <c r="F73" s="28">
        <f t="shared" si="14"/>
        <v>0.90588626538077821</v>
      </c>
      <c r="H73" s="33" t="s">
        <v>49</v>
      </c>
      <c r="I73" s="33">
        <f t="shared" si="15"/>
        <v>0.94177891572971173</v>
      </c>
      <c r="J73" s="33">
        <f t="shared" si="8"/>
        <v>1.011916849249185</v>
      </c>
      <c r="K73" s="42" t="s">
        <v>33</v>
      </c>
      <c r="L73" s="33">
        <f t="shared" si="10"/>
        <v>0.97684788248944843</v>
      </c>
      <c r="N73" s="33">
        <f t="shared" si="11"/>
        <v>0.9801202582241122</v>
      </c>
    </row>
    <row r="74" spans="2:14" ht="16.8">
      <c r="B74" s="14">
        <v>41640</v>
      </c>
      <c r="C74" s="4">
        <v>852</v>
      </c>
      <c r="D74" s="27">
        <f t="shared" si="12"/>
        <v>762.5</v>
      </c>
      <c r="E74" s="27">
        <f t="shared" si="13"/>
        <v>758.04166666666674</v>
      </c>
      <c r="F74" s="28">
        <f t="shared" si="14"/>
        <v>1.1239487715055241</v>
      </c>
      <c r="H74" s="33" t="s">
        <v>50</v>
      </c>
      <c r="I74" s="33">
        <f t="shared" si="15"/>
        <v>0.90588626538077821</v>
      </c>
      <c r="J74" s="33">
        <f t="shared" si="8"/>
        <v>0.8995656603571236</v>
      </c>
      <c r="K74" s="42" t="s">
        <v>33</v>
      </c>
      <c r="L74" s="33">
        <f t="shared" si="10"/>
        <v>0.9027259628689509</v>
      </c>
      <c r="N74" s="33">
        <f t="shared" si="11"/>
        <v>0.90575003508008689</v>
      </c>
    </row>
    <row r="75" spans="2:14">
      <c r="B75" s="14">
        <v>41671</v>
      </c>
      <c r="C75" s="4">
        <v>582</v>
      </c>
      <c r="D75" s="27">
        <f t="shared" si="12"/>
        <v>770.5</v>
      </c>
      <c r="E75" s="27">
        <f t="shared" si="13"/>
        <v>766.5</v>
      </c>
      <c r="F75" s="28">
        <f t="shared" si="14"/>
        <v>0.75929549902152638</v>
      </c>
    </row>
    <row r="76" spans="2:14">
      <c r="B76" s="14">
        <v>41699</v>
      </c>
      <c r="C76" s="4">
        <v>773</v>
      </c>
      <c r="D76" s="27">
        <f t="shared" si="12"/>
        <v>773.25</v>
      </c>
      <c r="E76" s="27">
        <f t="shared" si="13"/>
        <v>771.875</v>
      </c>
      <c r="F76" s="28">
        <f t="shared" si="14"/>
        <v>1.0014574898785424</v>
      </c>
    </row>
    <row r="77" spans="2:14">
      <c r="B77" s="14">
        <v>41730</v>
      </c>
      <c r="C77" s="4">
        <v>703</v>
      </c>
      <c r="D77" s="27">
        <f t="shared" si="12"/>
        <v>767.41666666666663</v>
      </c>
      <c r="E77" s="27">
        <f t="shared" si="13"/>
        <v>770.33333333333326</v>
      </c>
      <c r="F77" s="28">
        <f t="shared" si="14"/>
        <v>0.9125919515361316</v>
      </c>
      <c r="H77" t="s">
        <v>54</v>
      </c>
      <c r="K77" s="6" t="s">
        <v>55</v>
      </c>
      <c r="L77">
        <f>12/SUM(L63:L74)</f>
        <v>1.0033499337955509</v>
      </c>
    </row>
    <row r="78" spans="2:14">
      <c r="B78" s="14">
        <v>41760</v>
      </c>
      <c r="C78" s="4">
        <v>803</v>
      </c>
      <c r="D78" s="27">
        <f t="shared" si="12"/>
        <v>774.41666666666663</v>
      </c>
      <c r="E78" s="27">
        <f t="shared" si="13"/>
        <v>770.91666666666663</v>
      </c>
      <c r="F78" s="28">
        <f t="shared" si="14"/>
        <v>1.0416171224732462</v>
      </c>
    </row>
    <row r="79" spans="2:14">
      <c r="B79" s="14">
        <v>41791</v>
      </c>
      <c r="C79" s="4">
        <v>816</v>
      </c>
      <c r="D79" s="27">
        <f t="shared" si="12"/>
        <v>775.91666666666663</v>
      </c>
      <c r="E79" s="27">
        <f t="shared" si="13"/>
        <v>775.16666666666663</v>
      </c>
      <c r="F79" s="28">
        <f t="shared" si="14"/>
        <v>1.0526768436895293</v>
      </c>
    </row>
    <row r="80" spans="2:14">
      <c r="B80" s="14">
        <v>41821</v>
      </c>
      <c r="C80" s="4">
        <v>952</v>
      </c>
      <c r="D80" s="27">
        <f t="shared" si="12"/>
        <v>777.66666666666663</v>
      </c>
      <c r="E80" s="27">
        <f t="shared" si="13"/>
        <v>776.79166666666663</v>
      </c>
      <c r="F80" s="28">
        <f t="shared" si="14"/>
        <v>1.2255538271737383</v>
      </c>
    </row>
    <row r="81" spans="2:6">
      <c r="B81" s="14">
        <v>41852</v>
      </c>
      <c r="C81" s="4">
        <v>860</v>
      </c>
      <c r="D81" s="27">
        <f t="shared" si="12"/>
        <v>780.16666666666663</v>
      </c>
      <c r="E81" s="27">
        <f t="shared" si="13"/>
        <v>778.91666666666663</v>
      </c>
      <c r="F81" s="28">
        <f t="shared" si="14"/>
        <v>1.1040975714132877</v>
      </c>
    </row>
    <row r="82" spans="2:6">
      <c r="B82" s="14">
        <v>41883</v>
      </c>
      <c r="C82" s="4">
        <v>692</v>
      </c>
      <c r="D82" s="27">
        <f t="shared" si="12"/>
        <v>775.66666666666663</v>
      </c>
      <c r="E82" s="27">
        <f t="shared" si="13"/>
        <v>777.91666666666663</v>
      </c>
      <c r="F82" s="28">
        <f t="shared" si="14"/>
        <v>0.88955543652919122</v>
      </c>
    </row>
    <row r="83" spans="2:6">
      <c r="B83" s="14">
        <v>41913</v>
      </c>
      <c r="C83" s="4">
        <v>790</v>
      </c>
      <c r="D83" s="27">
        <f t="shared" si="12"/>
        <v>782.33333333333337</v>
      </c>
      <c r="E83" s="27">
        <f t="shared" si="13"/>
        <v>779</v>
      </c>
      <c r="F83" s="28">
        <f t="shared" si="14"/>
        <v>1.0141206675224648</v>
      </c>
    </row>
    <row r="84" spans="2:6">
      <c r="B84" s="14">
        <v>41944</v>
      </c>
      <c r="C84" s="4">
        <v>789</v>
      </c>
      <c r="D84" s="27">
        <f t="shared" si="12"/>
        <v>777.08333333333337</v>
      </c>
      <c r="E84" s="27">
        <f t="shared" si="13"/>
        <v>779.70833333333337</v>
      </c>
      <c r="F84" s="28">
        <f t="shared" si="14"/>
        <v>1.011916849249185</v>
      </c>
    </row>
    <row r="85" spans="2:6">
      <c r="B85" s="14">
        <v>41974</v>
      </c>
      <c r="C85" s="4">
        <v>699</v>
      </c>
      <c r="D85" s="27">
        <f t="shared" si="12"/>
        <v>777</v>
      </c>
      <c r="E85" s="27">
        <f t="shared" si="13"/>
        <v>777.04166666666674</v>
      </c>
      <c r="F85" s="28">
        <f t="shared" si="14"/>
        <v>0.8995656603571236</v>
      </c>
    </row>
    <row r="86" spans="2:6">
      <c r="B86" s="14">
        <v>42005</v>
      </c>
      <c r="C86" s="5">
        <v>873</v>
      </c>
      <c r="D86" s="27">
        <f t="shared" si="12"/>
        <v>770.08333333333337</v>
      </c>
      <c r="E86" s="27">
        <f t="shared" si="13"/>
        <v>773.54166666666674</v>
      </c>
      <c r="F86" s="28">
        <f t="shared" si="14"/>
        <v>1.1285752760570966</v>
      </c>
    </row>
    <row r="87" spans="2:6">
      <c r="B87" s="14">
        <v>42036</v>
      </c>
      <c r="C87" s="5">
        <v>612</v>
      </c>
      <c r="D87" s="27">
        <f t="shared" si="12"/>
        <v>771.25</v>
      </c>
      <c r="E87" s="27">
        <f t="shared" si="13"/>
        <v>770.66666666666674</v>
      </c>
      <c r="F87" s="28">
        <f t="shared" si="14"/>
        <v>0.79411764705882348</v>
      </c>
    </row>
    <row r="88" spans="2:6">
      <c r="B88" s="14">
        <v>42064</v>
      </c>
      <c r="C88" s="5">
        <v>719</v>
      </c>
      <c r="D88" s="27">
        <f t="shared" si="12"/>
        <v>776.16666666666663</v>
      </c>
      <c r="E88" s="27">
        <f t="shared" si="13"/>
        <v>773.70833333333326</v>
      </c>
      <c r="F88" s="28">
        <f t="shared" si="14"/>
        <v>0.9292907534062147</v>
      </c>
    </row>
    <row r="89" spans="2:6">
      <c r="B89" s="14">
        <v>42095</v>
      </c>
      <c r="C89" s="5">
        <v>783</v>
      </c>
      <c r="D89" s="27">
        <f t="shared" si="12"/>
        <v>777.66666666666663</v>
      </c>
      <c r="E89" s="27">
        <f t="shared" si="13"/>
        <v>776.91666666666663</v>
      </c>
      <c r="F89" s="28">
        <f t="shared" si="14"/>
        <v>1.0078300976080661</v>
      </c>
    </row>
    <row r="90" spans="2:6">
      <c r="B90" s="14">
        <v>42125</v>
      </c>
      <c r="C90" s="5">
        <v>740</v>
      </c>
      <c r="D90" s="27">
        <f t="shared" si="12"/>
        <v>783.91666666666663</v>
      </c>
      <c r="E90" s="27">
        <f t="shared" si="13"/>
        <v>780.79166666666663</v>
      </c>
      <c r="F90" s="28">
        <f t="shared" si="14"/>
        <v>0.94775601686322652</v>
      </c>
    </row>
    <row r="91" spans="2:6">
      <c r="B91" s="14">
        <v>42156</v>
      </c>
      <c r="C91" s="5">
        <v>815</v>
      </c>
      <c r="D91" s="27">
        <f t="shared" si="12"/>
        <v>785.91666666666663</v>
      </c>
      <c r="E91" s="27">
        <f t="shared" si="13"/>
        <v>784.91666666666663</v>
      </c>
      <c r="F91" s="28">
        <f t="shared" si="14"/>
        <v>1.038326786283045</v>
      </c>
    </row>
    <row r="92" spans="2:6">
      <c r="B92" s="14">
        <v>42186</v>
      </c>
      <c r="C92" s="5">
        <v>869</v>
      </c>
      <c r="D92" s="25"/>
      <c r="E92" s="25"/>
      <c r="F92" s="47"/>
    </row>
    <row r="93" spans="2:6">
      <c r="B93" s="14">
        <v>42217</v>
      </c>
      <c r="C93" s="5">
        <v>874</v>
      </c>
      <c r="D93" s="25"/>
      <c r="E93" s="25"/>
      <c r="F93" s="47"/>
    </row>
    <row r="94" spans="2:6">
      <c r="B94" s="14">
        <v>42248</v>
      </c>
      <c r="C94" s="5">
        <v>751</v>
      </c>
      <c r="D94" s="25"/>
      <c r="E94" s="25"/>
      <c r="F94" s="47"/>
    </row>
    <row r="95" spans="2:6">
      <c r="B95" s="14">
        <v>42278</v>
      </c>
      <c r="C95" s="5">
        <v>808</v>
      </c>
      <c r="D95" s="25"/>
      <c r="E95" s="25"/>
      <c r="F95" s="47"/>
    </row>
    <row r="96" spans="2:6">
      <c r="B96" s="14">
        <v>42309</v>
      </c>
      <c r="C96" s="5">
        <v>864</v>
      </c>
      <c r="D96" s="25"/>
      <c r="E96" s="25"/>
      <c r="F96" s="47"/>
    </row>
    <row r="97" spans="1:7">
      <c r="B97" s="14">
        <v>42339</v>
      </c>
      <c r="C97" s="5">
        <v>723</v>
      </c>
      <c r="D97" s="29"/>
      <c r="E97" s="29"/>
      <c r="F97" s="47"/>
    </row>
    <row r="100" spans="1:7" ht="21">
      <c r="B100" s="49" t="s">
        <v>57</v>
      </c>
      <c r="C100" s="50"/>
      <c r="D100" s="51"/>
      <c r="E100" s="1"/>
    </row>
    <row r="101" spans="1:7">
      <c r="C101" s="1"/>
      <c r="E101" s="1"/>
    </row>
    <row r="102" spans="1:7">
      <c r="B102" s="52" t="s">
        <v>58</v>
      </c>
      <c r="C102" s="52"/>
      <c r="D102" s="52"/>
      <c r="E102" s="52"/>
      <c r="F102" s="52"/>
      <c r="G102" s="52"/>
    </row>
    <row r="103" spans="1:7">
      <c r="A103" s="63" t="s">
        <v>63</v>
      </c>
      <c r="B103" s="31" t="s">
        <v>59</v>
      </c>
      <c r="C103" s="31" t="s">
        <v>19</v>
      </c>
      <c r="D103" s="33" t="s">
        <v>60</v>
      </c>
      <c r="E103" s="31" t="s">
        <v>61</v>
      </c>
      <c r="F103" s="53" t="s">
        <v>62</v>
      </c>
      <c r="G103" s="53" t="s">
        <v>58</v>
      </c>
    </row>
    <row r="104" spans="1:7">
      <c r="A104" s="63"/>
      <c r="B104" s="54">
        <v>42370</v>
      </c>
      <c r="C104" s="31">
        <v>37</v>
      </c>
      <c r="D104" s="55">
        <f>K17 + C104*K18</f>
        <v>806.29365030999998</v>
      </c>
      <c r="E104" s="56">
        <v>1.1300349270000001</v>
      </c>
      <c r="F104" s="56">
        <v>0.997398856</v>
      </c>
      <c r="G104" s="57">
        <f>D104*E104*F104</f>
        <v>908.76997996018167</v>
      </c>
    </row>
    <row r="105" spans="1:7">
      <c r="A105" s="63"/>
      <c r="B105" s="54">
        <v>42401</v>
      </c>
      <c r="C105" s="31">
        <v>38</v>
      </c>
      <c r="D105" s="55">
        <f>$K17 + C105*K18</f>
        <v>808.42814193999993</v>
      </c>
      <c r="E105" s="56">
        <v>0.77930848900000005</v>
      </c>
      <c r="F105" s="56">
        <v>0.99838190299999996</v>
      </c>
      <c r="G105" s="57">
        <f t="shared" ref="G105:G127" si="16">D105*E105*F105</f>
        <v>628.99548851842803</v>
      </c>
    </row>
    <row r="106" spans="1:7">
      <c r="A106" s="63"/>
      <c r="B106" s="54">
        <v>42430</v>
      </c>
      <c r="C106" s="31">
        <v>39</v>
      </c>
      <c r="D106" s="55">
        <f>$K17 + C106*K18</f>
        <v>810.56263357</v>
      </c>
      <c r="E106" s="56">
        <v>0.96860806099999996</v>
      </c>
      <c r="F106" s="56">
        <v>1.001097377</v>
      </c>
      <c r="G106" s="57">
        <f t="shared" si="16"/>
        <v>785.97907070898998</v>
      </c>
    </row>
    <row r="107" spans="1:7">
      <c r="A107" s="63"/>
      <c r="B107" s="54">
        <v>42461</v>
      </c>
      <c r="C107" s="31">
        <v>40</v>
      </c>
      <c r="D107" s="55">
        <f>$K17 + C107*K18</f>
        <v>812.69712519999996</v>
      </c>
      <c r="E107" s="56">
        <v>0.96342766800000001</v>
      </c>
      <c r="F107" s="56">
        <v>0.99936195500000002</v>
      </c>
      <c r="G107" s="57">
        <f t="shared" si="16"/>
        <v>782.47532290414404</v>
      </c>
    </row>
    <row r="108" spans="1:7">
      <c r="A108" s="63"/>
      <c r="B108" s="54">
        <v>42491</v>
      </c>
      <c r="C108" s="31">
        <v>41</v>
      </c>
      <c r="D108" s="55">
        <f>$K17 + C108*K18</f>
        <v>814.83161683000003</v>
      </c>
      <c r="E108" s="56">
        <v>0.99801870400000003</v>
      </c>
      <c r="F108" s="56">
        <v>0.99945014899999995</v>
      </c>
      <c r="G108" s="57">
        <f t="shared" si="16"/>
        <v>812.77004591944933</v>
      </c>
    </row>
    <row r="109" spans="1:7">
      <c r="A109" s="63"/>
      <c r="B109" s="54">
        <v>42522</v>
      </c>
      <c r="C109" s="31">
        <v>42</v>
      </c>
      <c r="D109" s="55">
        <f>$K17 + C109*K18</f>
        <v>816.96610845999999</v>
      </c>
      <c r="E109" s="56">
        <v>1.049004177</v>
      </c>
      <c r="F109" s="56">
        <v>1.002090215</v>
      </c>
      <c r="G109" s="57">
        <f t="shared" si="16"/>
        <v>858.7921762950657</v>
      </c>
    </row>
    <row r="110" spans="1:7">
      <c r="A110" s="63"/>
      <c r="B110" s="54">
        <v>42552</v>
      </c>
      <c r="C110" s="31">
        <v>43</v>
      </c>
      <c r="D110" s="55">
        <f>$K17 + C110*K18</f>
        <v>819.10060008999994</v>
      </c>
      <c r="E110" s="56">
        <v>1.187333661</v>
      </c>
      <c r="F110" s="56">
        <v>1.004594617</v>
      </c>
      <c r="G110" s="57">
        <f t="shared" si="16"/>
        <v>977.01418930404475</v>
      </c>
    </row>
    <row r="111" spans="1:7">
      <c r="A111" s="63"/>
      <c r="B111" s="54">
        <v>42583</v>
      </c>
      <c r="C111" s="31">
        <v>44</v>
      </c>
      <c r="D111" s="55">
        <f>$K17 + C111*K18</f>
        <v>821.23509172000001</v>
      </c>
      <c r="E111" s="56">
        <v>1.069232129</v>
      </c>
      <c r="F111" s="56">
        <v>1.0053530939999999</v>
      </c>
      <c r="G111" s="57">
        <f t="shared" si="16"/>
        <v>882.79144890125292</v>
      </c>
    </row>
    <row r="112" spans="1:7">
      <c r="A112" s="63"/>
      <c r="B112" s="54">
        <v>42614</v>
      </c>
      <c r="C112" s="31">
        <v>45</v>
      </c>
      <c r="D112" s="55">
        <f>$K17 + C112*K18</f>
        <v>823.36958334999997</v>
      </c>
      <c r="E112" s="56">
        <v>0.88658352500000004</v>
      </c>
      <c r="F112" s="56">
        <v>1.006623171</v>
      </c>
      <c r="G112" s="57">
        <f t="shared" si="16"/>
        <v>734.82072907774477</v>
      </c>
    </row>
    <row r="113" spans="1:7">
      <c r="A113" s="63"/>
      <c r="B113" s="54">
        <v>42644</v>
      </c>
      <c r="C113" s="31">
        <v>46</v>
      </c>
      <c r="D113" s="55">
        <f>$K17 + C113*K18</f>
        <v>825.50407497999993</v>
      </c>
      <c r="E113" s="56">
        <v>1.0825783659999999</v>
      </c>
      <c r="F113" s="56">
        <v>1.0051959880000001</v>
      </c>
      <c r="G113" s="57">
        <f t="shared" si="16"/>
        <v>898.31636603631966</v>
      </c>
    </row>
    <row r="114" spans="1:7">
      <c r="A114" s="63"/>
      <c r="B114" s="54">
        <v>42675</v>
      </c>
      <c r="C114" s="31">
        <v>47</v>
      </c>
      <c r="D114" s="55">
        <f>$K17 + C114*K18</f>
        <v>827.63856661</v>
      </c>
      <c r="E114" s="56">
        <v>0.98012025800000002</v>
      </c>
      <c r="F114" s="56">
        <v>1.000649473</v>
      </c>
      <c r="G114" s="57">
        <f t="shared" si="16"/>
        <v>811.7121684034106</v>
      </c>
    </row>
    <row r="115" spans="1:7">
      <c r="A115" s="63"/>
      <c r="B115" s="54">
        <v>42705</v>
      </c>
      <c r="C115" s="31">
        <v>48</v>
      </c>
      <c r="D115" s="55">
        <f>$K17 + C115*K18</f>
        <v>829.77305823999995</v>
      </c>
      <c r="E115" s="56">
        <v>0.90575003499999995</v>
      </c>
      <c r="F115" s="56">
        <v>0.99824985099999997</v>
      </c>
      <c r="G115" s="57">
        <f t="shared" si="16"/>
        <v>750.2516223505072</v>
      </c>
    </row>
    <row r="116" spans="1:7">
      <c r="A116" s="63" t="s">
        <v>64</v>
      </c>
      <c r="B116" s="62">
        <v>42736</v>
      </c>
      <c r="C116" s="58">
        <v>49</v>
      </c>
      <c r="D116" s="59">
        <f>$K17 + C116*K18</f>
        <v>831.90754987000003</v>
      </c>
      <c r="E116" s="60">
        <v>1.1300349270000001</v>
      </c>
      <c r="F116" s="60">
        <v>0.997398856</v>
      </c>
      <c r="G116" s="61">
        <f t="shared" si="16"/>
        <v>937.63929200411735</v>
      </c>
    </row>
    <row r="117" spans="1:7">
      <c r="A117" s="63"/>
      <c r="B117" s="62">
        <v>42767</v>
      </c>
      <c r="C117" s="58">
        <v>50</v>
      </c>
      <c r="D117" s="59">
        <f>$K17 + C117*K18</f>
        <v>834.04204149999998</v>
      </c>
      <c r="E117" s="60">
        <v>0.77930848900000005</v>
      </c>
      <c r="F117" s="60">
        <v>0.99838190299999996</v>
      </c>
      <c r="G117" s="61">
        <f t="shared" si="16"/>
        <v>648.92431883838969</v>
      </c>
    </row>
    <row r="118" spans="1:7">
      <c r="A118" s="63"/>
      <c r="B118" s="62">
        <v>42795</v>
      </c>
      <c r="C118" s="58">
        <v>51</v>
      </c>
      <c r="D118" s="59">
        <f>$K17 + C118*K18</f>
        <v>836.17653312999994</v>
      </c>
      <c r="E118" s="60">
        <v>0.96860806099999996</v>
      </c>
      <c r="F118" s="60">
        <v>1.001097377</v>
      </c>
      <c r="G118" s="61">
        <f t="shared" si="16"/>
        <v>810.81612603281349</v>
      </c>
    </row>
    <row r="119" spans="1:7">
      <c r="A119" s="63"/>
      <c r="B119" s="62">
        <v>42826</v>
      </c>
      <c r="C119" s="58">
        <v>52</v>
      </c>
      <c r="D119" s="59">
        <f>$K17 + C119*K18</f>
        <v>838.31102476000001</v>
      </c>
      <c r="E119" s="60">
        <v>0.96342766800000001</v>
      </c>
      <c r="F119" s="60">
        <v>0.99936195500000002</v>
      </c>
      <c r="G119" s="61">
        <f t="shared" si="16"/>
        <v>807.13671730013516</v>
      </c>
    </row>
    <row r="120" spans="1:7">
      <c r="A120" s="63"/>
      <c r="B120" s="62">
        <v>42856</v>
      </c>
      <c r="C120" s="58">
        <v>53</v>
      </c>
      <c r="D120" s="59">
        <f>$K17 + C120*K18</f>
        <v>840.44551638999997</v>
      </c>
      <c r="E120" s="60">
        <v>0.99801870400000003</v>
      </c>
      <c r="F120" s="60">
        <v>0.99945014899999995</v>
      </c>
      <c r="G120" s="61">
        <f t="shared" si="16"/>
        <v>838.31914083865229</v>
      </c>
    </row>
    <row r="121" spans="1:7">
      <c r="A121" s="63"/>
      <c r="B121" s="62">
        <v>42887</v>
      </c>
      <c r="C121" s="58">
        <v>54</v>
      </c>
      <c r="D121" s="59">
        <f>$K17 + C121*K18</f>
        <v>842.58000801999992</v>
      </c>
      <c r="E121" s="60">
        <v>1.049004177</v>
      </c>
      <c r="F121" s="60">
        <v>1.002090215</v>
      </c>
      <c r="G121" s="61">
        <f t="shared" si="16"/>
        <v>885.71742609275975</v>
      </c>
    </row>
    <row r="122" spans="1:7">
      <c r="A122" s="63"/>
      <c r="B122" s="62">
        <v>42917</v>
      </c>
      <c r="C122" s="58">
        <v>55</v>
      </c>
      <c r="D122" s="59">
        <f>$K17 + C122*K18</f>
        <v>844.71449964999999</v>
      </c>
      <c r="E122" s="60">
        <v>1.187333661</v>
      </c>
      <c r="F122" s="60">
        <v>1.004594617</v>
      </c>
      <c r="G122" s="61">
        <f t="shared" si="16"/>
        <v>1007.5661670596209</v>
      </c>
    </row>
    <row r="123" spans="1:7">
      <c r="A123" s="63"/>
      <c r="B123" s="62">
        <v>42948</v>
      </c>
      <c r="C123" s="58">
        <v>56</v>
      </c>
      <c r="D123" s="59">
        <f>$K17 + C123*K18</f>
        <v>846.84899127999995</v>
      </c>
      <c r="E123" s="60">
        <v>1.069232129</v>
      </c>
      <c r="F123" s="60">
        <v>1.0053530939999999</v>
      </c>
      <c r="G123" s="61">
        <f t="shared" si="16"/>
        <v>910.32525953911238</v>
      </c>
    </row>
    <row r="124" spans="1:7">
      <c r="A124" s="63"/>
      <c r="B124" s="62">
        <v>42979</v>
      </c>
      <c r="C124" s="58">
        <v>57</v>
      </c>
      <c r="D124" s="59">
        <f>$K17 + C124*K18</f>
        <v>848.98348291000002</v>
      </c>
      <c r="E124" s="60">
        <v>0.88658352500000004</v>
      </c>
      <c r="F124" s="60">
        <v>1.006623171</v>
      </c>
      <c r="G124" s="61">
        <f t="shared" si="16"/>
        <v>757.6799951106542</v>
      </c>
    </row>
    <row r="125" spans="1:7">
      <c r="A125" s="63"/>
      <c r="B125" s="62">
        <v>43009</v>
      </c>
      <c r="C125" s="58">
        <v>58</v>
      </c>
      <c r="D125" s="59">
        <f>$K17 + C125*K18</f>
        <v>851.11797453999998</v>
      </c>
      <c r="E125" s="60">
        <v>1.0825783659999999</v>
      </c>
      <c r="F125" s="60">
        <v>1.0051959880000001</v>
      </c>
      <c r="G125" s="61">
        <f t="shared" si="16"/>
        <v>926.18949939827917</v>
      </c>
    </row>
    <row r="126" spans="1:7">
      <c r="A126" s="63"/>
      <c r="B126" s="62">
        <v>43040</v>
      </c>
      <c r="C126" s="58">
        <v>59</v>
      </c>
      <c r="D126" s="59">
        <f>$K17 + C126*K18</f>
        <v>853.25246616999993</v>
      </c>
      <c r="E126" s="60">
        <v>0.98012025800000002</v>
      </c>
      <c r="F126" s="60">
        <v>1.000649473</v>
      </c>
      <c r="G126" s="61">
        <f t="shared" si="16"/>
        <v>836.83317507456536</v>
      </c>
    </row>
    <row r="127" spans="1:7">
      <c r="A127" s="63"/>
      <c r="B127" s="62">
        <v>43070</v>
      </c>
      <c r="C127" s="58">
        <v>60</v>
      </c>
      <c r="D127" s="59">
        <f>$K17 + C127*K18</f>
        <v>855.3869578</v>
      </c>
      <c r="E127" s="60">
        <v>0.90575003499999995</v>
      </c>
      <c r="F127" s="60">
        <v>0.99824985099999997</v>
      </c>
      <c r="G127" s="61">
        <f t="shared" si="16"/>
        <v>773.41080968345489</v>
      </c>
    </row>
  </sheetData>
  <mergeCells count="8">
    <mergeCell ref="B102:G102"/>
    <mergeCell ref="A103:A115"/>
    <mergeCell ref="A116:A127"/>
    <mergeCell ref="B60:L60"/>
    <mergeCell ref="N62:O62"/>
    <mergeCell ref="B1:L1"/>
    <mergeCell ref="J20:N20"/>
    <mergeCell ref="B20:H2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workbookViewId="0">
      <selection activeCell="J4" sqref="J4"/>
    </sheetView>
  </sheetViews>
  <sheetFormatPr baseColWidth="10" defaultRowHeight="14.4"/>
  <sheetData>
    <row r="2" spans="2:10">
      <c r="B2" s="12" t="s">
        <v>18</v>
      </c>
      <c r="C2" s="13" t="s">
        <v>19</v>
      </c>
      <c r="D2" s="13" t="s">
        <v>20</v>
      </c>
    </row>
    <row r="3" spans="2:10">
      <c r="B3" s="14">
        <v>41275</v>
      </c>
      <c r="C3" s="15">
        <v>1</v>
      </c>
      <c r="D3" s="4">
        <v>807</v>
      </c>
    </row>
    <row r="4" spans="2:10">
      <c r="B4" s="14">
        <v>41306</v>
      </c>
      <c r="C4" s="15">
        <v>2</v>
      </c>
      <c r="D4" s="4">
        <v>548</v>
      </c>
      <c r="I4" s="18" t="s">
        <v>27</v>
      </c>
      <c r="J4">
        <f>G6-J5*G5</f>
        <v>727.31746031746025</v>
      </c>
    </row>
    <row r="5" spans="2:10">
      <c r="B5" s="14">
        <v>41334</v>
      </c>
      <c r="C5" s="15">
        <v>3</v>
      </c>
      <c r="D5" s="4">
        <v>637</v>
      </c>
      <c r="F5" t="s">
        <v>21</v>
      </c>
      <c r="G5" s="1">
        <f>AVERAGE(C3:C38)</f>
        <v>18.5</v>
      </c>
      <c r="I5" s="18" t="s">
        <v>28</v>
      </c>
      <c r="J5">
        <f>SUM(J10:J45)/SUM(I10:I45)</f>
        <v>2.1344916344916345</v>
      </c>
    </row>
    <row r="6" spans="2:10">
      <c r="B6" s="14">
        <v>41365</v>
      </c>
      <c r="C6" s="15">
        <v>4</v>
      </c>
      <c r="D6" s="4">
        <v>814</v>
      </c>
      <c r="F6" t="s">
        <v>22</v>
      </c>
      <c r="G6" s="1">
        <f>AVERAGE(D3:D38)</f>
        <v>766.80555555555554</v>
      </c>
    </row>
    <row r="7" spans="2:10">
      <c r="B7" s="14">
        <v>41395</v>
      </c>
      <c r="C7" s="15">
        <v>5</v>
      </c>
      <c r="D7" s="4">
        <v>771</v>
      </c>
    </row>
    <row r="8" spans="2:10">
      <c r="B8" s="14">
        <v>41426</v>
      </c>
      <c r="C8" s="15">
        <v>6</v>
      </c>
      <c r="D8" s="4">
        <v>772</v>
      </c>
    </row>
    <row r="9" spans="2:10">
      <c r="B9" s="14">
        <v>41456</v>
      </c>
      <c r="C9" s="15">
        <v>7</v>
      </c>
      <c r="D9" s="4">
        <v>845</v>
      </c>
      <c r="G9" s="1" t="s">
        <v>23</v>
      </c>
      <c r="H9" s="1" t="s">
        <v>24</v>
      </c>
      <c r="I9" s="1" t="s">
        <v>25</v>
      </c>
      <c r="J9" s="3" t="s">
        <v>26</v>
      </c>
    </row>
    <row r="10" spans="2:10">
      <c r="B10" s="14">
        <v>41487</v>
      </c>
      <c r="C10" s="15">
        <v>8</v>
      </c>
      <c r="D10" s="4">
        <v>764</v>
      </c>
      <c r="G10" s="1">
        <f>C3-G$5</f>
        <v>-17.5</v>
      </c>
      <c r="H10" s="16">
        <f>D3-G$6</f>
        <v>40.194444444444457</v>
      </c>
      <c r="I10" s="16">
        <f>G10^2</f>
        <v>306.25</v>
      </c>
      <c r="J10" s="17">
        <f>G10*H10</f>
        <v>-703.40277777777806</v>
      </c>
    </row>
    <row r="11" spans="2:10">
      <c r="B11" s="14">
        <v>41518</v>
      </c>
      <c r="C11" s="15">
        <v>9</v>
      </c>
      <c r="D11" s="4">
        <v>659</v>
      </c>
      <c r="G11" s="1">
        <f t="shared" ref="G11:G45" si="0">C4-G$5</f>
        <v>-16.5</v>
      </c>
      <c r="H11" s="16">
        <f t="shared" ref="H11:H45" si="1">D4-G$6</f>
        <v>-218.80555555555554</v>
      </c>
      <c r="I11" s="16">
        <f t="shared" ref="I11:I45" si="2">G11^2</f>
        <v>272.25</v>
      </c>
      <c r="J11" s="17">
        <f t="shared" ref="J11:J45" si="3">G11*H11</f>
        <v>3610.2916666666665</v>
      </c>
    </row>
    <row r="12" spans="2:10">
      <c r="B12" s="14">
        <v>41548</v>
      </c>
      <c r="C12" s="15">
        <v>10</v>
      </c>
      <c r="D12" s="4">
        <v>860</v>
      </c>
      <c r="G12" s="1">
        <f t="shared" si="0"/>
        <v>-15.5</v>
      </c>
      <c r="H12" s="16">
        <f t="shared" si="1"/>
        <v>-129.80555555555554</v>
      </c>
      <c r="I12" s="16">
        <f t="shared" si="2"/>
        <v>240.25</v>
      </c>
      <c r="J12" s="17">
        <f t="shared" si="3"/>
        <v>2011.9861111111109</v>
      </c>
    </row>
    <row r="13" spans="2:10">
      <c r="B13" s="14">
        <v>41579</v>
      </c>
      <c r="C13" s="15">
        <v>11</v>
      </c>
      <c r="D13" s="4">
        <v>705</v>
      </c>
      <c r="G13" s="1">
        <f t="shared" si="0"/>
        <v>-14.5</v>
      </c>
      <c r="H13" s="16">
        <f t="shared" si="1"/>
        <v>47.194444444444457</v>
      </c>
      <c r="I13" s="16">
        <f t="shared" si="2"/>
        <v>210.25</v>
      </c>
      <c r="J13" s="17">
        <f t="shared" si="3"/>
        <v>-684.31944444444457</v>
      </c>
    </row>
    <row r="14" spans="2:10">
      <c r="B14" s="14">
        <v>41609</v>
      </c>
      <c r="C14" s="15">
        <v>12</v>
      </c>
      <c r="D14" s="4">
        <v>681</v>
      </c>
      <c r="G14" s="1">
        <f t="shared" si="0"/>
        <v>-13.5</v>
      </c>
      <c r="H14" s="16">
        <f t="shared" si="1"/>
        <v>4.1944444444444571</v>
      </c>
      <c r="I14" s="16">
        <f t="shared" si="2"/>
        <v>182.25</v>
      </c>
      <c r="J14" s="17">
        <f t="shared" si="3"/>
        <v>-56.625000000000171</v>
      </c>
    </row>
    <row r="15" spans="2:10">
      <c r="B15" s="14">
        <v>41640</v>
      </c>
      <c r="C15" s="15">
        <v>13</v>
      </c>
      <c r="D15" s="4">
        <v>852</v>
      </c>
      <c r="G15" s="1">
        <f t="shared" si="0"/>
        <v>-12.5</v>
      </c>
      <c r="H15" s="16">
        <f t="shared" si="1"/>
        <v>5.1944444444444571</v>
      </c>
      <c r="I15" s="16">
        <f t="shared" si="2"/>
        <v>156.25</v>
      </c>
      <c r="J15" s="17">
        <f t="shared" si="3"/>
        <v>-64.930555555555713</v>
      </c>
    </row>
    <row r="16" spans="2:10">
      <c r="B16" s="14">
        <v>41671</v>
      </c>
      <c r="C16" s="15">
        <v>14</v>
      </c>
      <c r="D16" s="4">
        <v>582</v>
      </c>
      <c r="G16" s="1">
        <f t="shared" si="0"/>
        <v>-11.5</v>
      </c>
      <c r="H16" s="16">
        <f t="shared" si="1"/>
        <v>78.194444444444457</v>
      </c>
      <c r="I16" s="16">
        <f t="shared" si="2"/>
        <v>132.25</v>
      </c>
      <c r="J16" s="17">
        <f t="shared" si="3"/>
        <v>-899.23611111111131</v>
      </c>
    </row>
    <row r="17" spans="2:10">
      <c r="B17" s="14">
        <v>41699</v>
      </c>
      <c r="C17" s="15">
        <v>15</v>
      </c>
      <c r="D17" s="4">
        <v>773</v>
      </c>
      <c r="G17" s="1">
        <f t="shared" si="0"/>
        <v>-10.5</v>
      </c>
      <c r="H17" s="16">
        <f t="shared" si="1"/>
        <v>-2.8055555555555429</v>
      </c>
      <c r="I17" s="16">
        <f t="shared" si="2"/>
        <v>110.25</v>
      </c>
      <c r="J17" s="17">
        <f t="shared" si="3"/>
        <v>29.458333333333201</v>
      </c>
    </row>
    <row r="18" spans="2:10">
      <c r="B18" s="14">
        <v>41730</v>
      </c>
      <c r="C18" s="15">
        <v>16</v>
      </c>
      <c r="D18" s="4">
        <v>703</v>
      </c>
      <c r="G18" s="1">
        <f t="shared" si="0"/>
        <v>-9.5</v>
      </c>
      <c r="H18" s="16">
        <f t="shared" si="1"/>
        <v>-107.80555555555554</v>
      </c>
      <c r="I18" s="16">
        <f t="shared" si="2"/>
        <v>90.25</v>
      </c>
      <c r="J18" s="17">
        <f t="shared" si="3"/>
        <v>1024.1527777777776</v>
      </c>
    </row>
    <row r="19" spans="2:10">
      <c r="B19" s="14">
        <v>41760</v>
      </c>
      <c r="C19" s="15">
        <v>17</v>
      </c>
      <c r="D19" s="4">
        <v>803</v>
      </c>
      <c r="G19" s="1">
        <f t="shared" si="0"/>
        <v>-8.5</v>
      </c>
      <c r="H19" s="16">
        <f t="shared" si="1"/>
        <v>93.194444444444457</v>
      </c>
      <c r="I19" s="16">
        <f t="shared" si="2"/>
        <v>72.25</v>
      </c>
      <c r="J19" s="17">
        <f t="shared" si="3"/>
        <v>-792.15277777777783</v>
      </c>
    </row>
    <row r="20" spans="2:10">
      <c r="B20" s="14">
        <v>41791</v>
      </c>
      <c r="C20" s="15">
        <v>18</v>
      </c>
      <c r="D20" s="4">
        <v>816</v>
      </c>
      <c r="G20" s="1">
        <f t="shared" si="0"/>
        <v>-7.5</v>
      </c>
      <c r="H20" s="16">
        <f t="shared" si="1"/>
        <v>-61.805555555555543</v>
      </c>
      <c r="I20" s="16">
        <f t="shared" si="2"/>
        <v>56.25</v>
      </c>
      <c r="J20" s="17">
        <f t="shared" si="3"/>
        <v>463.54166666666657</v>
      </c>
    </row>
    <row r="21" spans="2:10">
      <c r="B21" s="14">
        <v>41821</v>
      </c>
      <c r="C21" s="15">
        <v>19</v>
      </c>
      <c r="D21" s="4">
        <v>952</v>
      </c>
      <c r="G21" s="1">
        <f t="shared" si="0"/>
        <v>-6.5</v>
      </c>
      <c r="H21" s="16">
        <f t="shared" si="1"/>
        <v>-85.805555555555543</v>
      </c>
      <c r="I21" s="16">
        <f t="shared" si="2"/>
        <v>42.25</v>
      </c>
      <c r="J21" s="17">
        <f t="shared" si="3"/>
        <v>557.73611111111109</v>
      </c>
    </row>
    <row r="22" spans="2:10">
      <c r="B22" s="14">
        <v>41852</v>
      </c>
      <c r="C22" s="15">
        <v>20</v>
      </c>
      <c r="D22" s="4">
        <v>860</v>
      </c>
      <c r="G22" s="1">
        <f t="shared" si="0"/>
        <v>-5.5</v>
      </c>
      <c r="H22" s="16">
        <f t="shared" si="1"/>
        <v>85.194444444444457</v>
      </c>
      <c r="I22" s="16">
        <f t="shared" si="2"/>
        <v>30.25</v>
      </c>
      <c r="J22" s="17">
        <f t="shared" si="3"/>
        <v>-468.56944444444451</v>
      </c>
    </row>
    <row r="23" spans="2:10">
      <c r="B23" s="14">
        <v>41883</v>
      </c>
      <c r="C23" s="15">
        <v>21</v>
      </c>
      <c r="D23" s="4">
        <v>692</v>
      </c>
      <c r="G23" s="1">
        <f t="shared" si="0"/>
        <v>-4.5</v>
      </c>
      <c r="H23" s="16">
        <f t="shared" si="1"/>
        <v>-184.80555555555554</v>
      </c>
      <c r="I23" s="16">
        <f t="shared" si="2"/>
        <v>20.25</v>
      </c>
      <c r="J23" s="17">
        <f t="shared" si="3"/>
        <v>831.625</v>
      </c>
    </row>
    <row r="24" spans="2:10">
      <c r="B24" s="14">
        <v>41913</v>
      </c>
      <c r="C24" s="15">
        <v>22</v>
      </c>
      <c r="D24" s="4">
        <v>790</v>
      </c>
      <c r="G24" s="1">
        <f t="shared" si="0"/>
        <v>-3.5</v>
      </c>
      <c r="H24" s="16">
        <f t="shared" si="1"/>
        <v>6.1944444444444571</v>
      </c>
      <c r="I24" s="16">
        <f t="shared" si="2"/>
        <v>12.25</v>
      </c>
      <c r="J24" s="17">
        <f t="shared" si="3"/>
        <v>-21.6805555555556</v>
      </c>
    </row>
    <row r="25" spans="2:10">
      <c r="B25" s="14">
        <v>41944</v>
      </c>
      <c r="C25" s="15">
        <v>23</v>
      </c>
      <c r="D25" s="4">
        <v>789</v>
      </c>
      <c r="G25" s="1">
        <f t="shared" si="0"/>
        <v>-2.5</v>
      </c>
      <c r="H25" s="16">
        <f t="shared" si="1"/>
        <v>-63.805555555555543</v>
      </c>
      <c r="I25" s="16">
        <f t="shared" si="2"/>
        <v>6.25</v>
      </c>
      <c r="J25" s="17">
        <f t="shared" si="3"/>
        <v>159.51388888888886</v>
      </c>
    </row>
    <row r="26" spans="2:10">
      <c r="B26" s="14">
        <v>41974</v>
      </c>
      <c r="C26" s="15">
        <v>24</v>
      </c>
      <c r="D26" s="4">
        <v>699</v>
      </c>
      <c r="G26" s="1">
        <f t="shared" si="0"/>
        <v>-1.5</v>
      </c>
      <c r="H26" s="16">
        <f t="shared" si="1"/>
        <v>36.194444444444457</v>
      </c>
      <c r="I26" s="16">
        <f t="shared" si="2"/>
        <v>2.25</v>
      </c>
      <c r="J26" s="17">
        <f t="shared" si="3"/>
        <v>-54.291666666666686</v>
      </c>
    </row>
    <row r="27" spans="2:10">
      <c r="B27" s="14">
        <v>42005</v>
      </c>
      <c r="C27" s="15">
        <v>25</v>
      </c>
      <c r="D27" s="5">
        <v>873</v>
      </c>
      <c r="G27" s="1">
        <f t="shared" si="0"/>
        <v>-0.5</v>
      </c>
      <c r="H27" s="16">
        <f t="shared" si="1"/>
        <v>49.194444444444457</v>
      </c>
      <c r="I27" s="16">
        <f t="shared" si="2"/>
        <v>0.25</v>
      </c>
      <c r="J27" s="17">
        <f t="shared" si="3"/>
        <v>-24.597222222222229</v>
      </c>
    </row>
    <row r="28" spans="2:10">
      <c r="B28" s="14">
        <v>42036</v>
      </c>
      <c r="C28" s="15">
        <v>26</v>
      </c>
      <c r="D28" s="5">
        <v>612</v>
      </c>
      <c r="G28" s="1">
        <f t="shared" si="0"/>
        <v>0.5</v>
      </c>
      <c r="H28" s="16">
        <f t="shared" si="1"/>
        <v>185.19444444444446</v>
      </c>
      <c r="I28" s="16">
        <f t="shared" si="2"/>
        <v>0.25</v>
      </c>
      <c r="J28" s="17">
        <f t="shared" si="3"/>
        <v>92.597222222222229</v>
      </c>
    </row>
    <row r="29" spans="2:10">
      <c r="B29" s="14">
        <v>42064</v>
      </c>
      <c r="C29" s="15">
        <v>27</v>
      </c>
      <c r="D29" s="5">
        <v>719</v>
      </c>
      <c r="G29" s="1">
        <f t="shared" si="0"/>
        <v>1.5</v>
      </c>
      <c r="H29" s="16">
        <f t="shared" si="1"/>
        <v>93.194444444444457</v>
      </c>
      <c r="I29" s="16">
        <f t="shared" si="2"/>
        <v>2.25</v>
      </c>
      <c r="J29" s="17">
        <f t="shared" si="3"/>
        <v>139.79166666666669</v>
      </c>
    </row>
    <row r="30" spans="2:10">
      <c r="B30" s="14">
        <v>42095</v>
      </c>
      <c r="C30" s="15">
        <v>28</v>
      </c>
      <c r="D30" s="5">
        <v>783</v>
      </c>
      <c r="G30" s="1">
        <f t="shared" si="0"/>
        <v>2.5</v>
      </c>
      <c r="H30" s="16">
        <f t="shared" si="1"/>
        <v>-74.805555555555543</v>
      </c>
      <c r="I30" s="16">
        <f t="shared" si="2"/>
        <v>6.25</v>
      </c>
      <c r="J30" s="17">
        <f t="shared" si="3"/>
        <v>-187.01388888888886</v>
      </c>
    </row>
    <row r="31" spans="2:10">
      <c r="B31" s="14">
        <v>42125</v>
      </c>
      <c r="C31" s="15">
        <v>29</v>
      </c>
      <c r="D31" s="5">
        <v>740</v>
      </c>
      <c r="G31" s="1">
        <f t="shared" si="0"/>
        <v>3.5</v>
      </c>
      <c r="H31" s="16">
        <f t="shared" si="1"/>
        <v>23.194444444444457</v>
      </c>
      <c r="I31" s="16">
        <f t="shared" si="2"/>
        <v>12.25</v>
      </c>
      <c r="J31" s="17">
        <f t="shared" si="3"/>
        <v>81.1805555555556</v>
      </c>
    </row>
    <row r="32" spans="2:10">
      <c r="B32" s="14">
        <v>42156</v>
      </c>
      <c r="C32" s="15">
        <v>30</v>
      </c>
      <c r="D32" s="5">
        <v>815</v>
      </c>
      <c r="G32" s="1">
        <f t="shared" si="0"/>
        <v>4.5</v>
      </c>
      <c r="H32" s="16">
        <f t="shared" si="1"/>
        <v>22.194444444444457</v>
      </c>
      <c r="I32" s="16">
        <f t="shared" si="2"/>
        <v>20.25</v>
      </c>
      <c r="J32" s="17">
        <f t="shared" si="3"/>
        <v>99.875000000000057</v>
      </c>
    </row>
    <row r="33" spans="2:10">
      <c r="B33" s="14">
        <v>42186</v>
      </c>
      <c r="C33" s="15">
        <v>31</v>
      </c>
      <c r="D33" s="5">
        <v>869</v>
      </c>
      <c r="G33" s="1">
        <f t="shared" si="0"/>
        <v>5.5</v>
      </c>
      <c r="H33" s="16">
        <f t="shared" si="1"/>
        <v>-67.805555555555543</v>
      </c>
      <c r="I33" s="16">
        <f t="shared" si="2"/>
        <v>30.25</v>
      </c>
      <c r="J33" s="17">
        <f t="shared" si="3"/>
        <v>-372.93055555555549</v>
      </c>
    </row>
    <row r="34" spans="2:10">
      <c r="B34" s="14">
        <v>42217</v>
      </c>
      <c r="C34" s="15">
        <v>32</v>
      </c>
      <c r="D34" s="5">
        <v>874</v>
      </c>
      <c r="G34" s="1">
        <f t="shared" si="0"/>
        <v>6.5</v>
      </c>
      <c r="H34" s="16">
        <f t="shared" si="1"/>
        <v>106.19444444444446</v>
      </c>
      <c r="I34" s="16">
        <f t="shared" si="2"/>
        <v>42.25</v>
      </c>
      <c r="J34" s="17">
        <f t="shared" si="3"/>
        <v>690.26388888888891</v>
      </c>
    </row>
    <row r="35" spans="2:10">
      <c r="B35" s="14">
        <v>42248</v>
      </c>
      <c r="C35" s="15">
        <v>33</v>
      </c>
      <c r="D35" s="5">
        <v>751</v>
      </c>
      <c r="G35" s="1">
        <f t="shared" si="0"/>
        <v>7.5</v>
      </c>
      <c r="H35" s="16">
        <f t="shared" si="1"/>
        <v>-154.80555555555554</v>
      </c>
      <c r="I35" s="16">
        <f t="shared" si="2"/>
        <v>56.25</v>
      </c>
      <c r="J35" s="17">
        <f t="shared" si="3"/>
        <v>-1161.0416666666665</v>
      </c>
    </row>
    <row r="36" spans="2:10">
      <c r="B36" s="14">
        <v>42278</v>
      </c>
      <c r="C36" s="15">
        <v>34</v>
      </c>
      <c r="D36" s="5">
        <v>808</v>
      </c>
      <c r="G36" s="1">
        <f t="shared" si="0"/>
        <v>8.5</v>
      </c>
      <c r="H36" s="16">
        <f t="shared" si="1"/>
        <v>-47.805555555555543</v>
      </c>
      <c r="I36" s="16">
        <f t="shared" si="2"/>
        <v>72.25</v>
      </c>
      <c r="J36" s="17">
        <f t="shared" si="3"/>
        <v>-406.34722222222211</v>
      </c>
    </row>
    <row r="37" spans="2:10">
      <c r="B37" s="14">
        <v>42309</v>
      </c>
      <c r="C37" s="15">
        <v>35</v>
      </c>
      <c r="D37" s="5">
        <v>864</v>
      </c>
      <c r="G37" s="1">
        <f t="shared" si="0"/>
        <v>9.5</v>
      </c>
      <c r="H37" s="16">
        <f t="shared" si="1"/>
        <v>16.194444444444457</v>
      </c>
      <c r="I37" s="16">
        <f t="shared" si="2"/>
        <v>90.25</v>
      </c>
      <c r="J37" s="17">
        <f t="shared" si="3"/>
        <v>153.84722222222234</v>
      </c>
    </row>
    <row r="38" spans="2:10">
      <c r="B38" s="14">
        <v>42339</v>
      </c>
      <c r="C38" s="15">
        <v>36</v>
      </c>
      <c r="D38" s="5">
        <v>723</v>
      </c>
      <c r="G38" s="1">
        <f t="shared" si="0"/>
        <v>10.5</v>
      </c>
      <c r="H38" s="16">
        <f t="shared" si="1"/>
        <v>-26.805555555555543</v>
      </c>
      <c r="I38" s="16">
        <f t="shared" si="2"/>
        <v>110.25</v>
      </c>
      <c r="J38" s="17">
        <f t="shared" si="3"/>
        <v>-281.4583333333332</v>
      </c>
    </row>
    <row r="39" spans="2:10">
      <c r="G39" s="1">
        <f t="shared" si="0"/>
        <v>11.5</v>
      </c>
      <c r="H39" s="16">
        <f t="shared" si="1"/>
        <v>48.194444444444457</v>
      </c>
      <c r="I39" s="16">
        <f t="shared" si="2"/>
        <v>132.25</v>
      </c>
      <c r="J39" s="17">
        <f t="shared" si="3"/>
        <v>554.23611111111131</v>
      </c>
    </row>
    <row r="40" spans="2:10">
      <c r="G40" s="1">
        <f t="shared" si="0"/>
        <v>12.5</v>
      </c>
      <c r="H40" s="16">
        <f t="shared" si="1"/>
        <v>102.19444444444446</v>
      </c>
      <c r="I40" s="16">
        <f t="shared" si="2"/>
        <v>156.25</v>
      </c>
      <c r="J40" s="17">
        <f t="shared" si="3"/>
        <v>1277.4305555555557</v>
      </c>
    </row>
    <row r="41" spans="2:10">
      <c r="G41" s="1">
        <f t="shared" si="0"/>
        <v>13.5</v>
      </c>
      <c r="H41" s="16">
        <f t="shared" si="1"/>
        <v>107.19444444444446</v>
      </c>
      <c r="I41" s="16">
        <f t="shared" si="2"/>
        <v>182.25</v>
      </c>
      <c r="J41" s="17">
        <f t="shared" si="3"/>
        <v>1447.1250000000002</v>
      </c>
    </row>
    <row r="42" spans="2:10">
      <c r="G42" s="1">
        <f t="shared" si="0"/>
        <v>14.5</v>
      </c>
      <c r="H42" s="16">
        <f t="shared" si="1"/>
        <v>-15.805555555555543</v>
      </c>
      <c r="I42" s="16">
        <f t="shared" si="2"/>
        <v>210.25</v>
      </c>
      <c r="J42" s="17">
        <f t="shared" si="3"/>
        <v>-229.18055555555537</v>
      </c>
    </row>
    <row r="43" spans="2:10">
      <c r="G43" s="1">
        <f t="shared" si="0"/>
        <v>15.5</v>
      </c>
      <c r="H43" s="16">
        <f t="shared" si="1"/>
        <v>41.194444444444457</v>
      </c>
      <c r="I43" s="16">
        <f t="shared" si="2"/>
        <v>240.25</v>
      </c>
      <c r="J43" s="17">
        <f t="shared" si="3"/>
        <v>638.51388888888914</v>
      </c>
    </row>
    <row r="44" spans="2:10">
      <c r="G44" s="1">
        <f t="shared" si="0"/>
        <v>16.5</v>
      </c>
      <c r="H44" s="16">
        <f t="shared" si="1"/>
        <v>97.194444444444457</v>
      </c>
      <c r="I44" s="16">
        <f t="shared" si="2"/>
        <v>272.25</v>
      </c>
      <c r="J44" s="17">
        <f t="shared" si="3"/>
        <v>1603.7083333333335</v>
      </c>
    </row>
    <row r="45" spans="2:10">
      <c r="G45" s="1">
        <f t="shared" si="0"/>
        <v>17.5</v>
      </c>
      <c r="H45" s="16">
        <f t="shared" si="1"/>
        <v>-43.805555555555543</v>
      </c>
      <c r="I45" s="16">
        <f t="shared" si="2"/>
        <v>306.25</v>
      </c>
      <c r="J45" s="17">
        <f t="shared" si="3"/>
        <v>-766.59722222222194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General</vt:lpstr>
      <vt:lpstr>Calculo betas para MRL de T_t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Zenteno</dc:creator>
  <cp:lastModifiedBy>Roberto Zenteno</cp:lastModifiedBy>
  <dcterms:created xsi:type="dcterms:W3CDTF">2017-04-14T18:38:21Z</dcterms:created>
  <dcterms:modified xsi:type="dcterms:W3CDTF">2017-04-14T21:06:17Z</dcterms:modified>
</cp:coreProperties>
</file>