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lyn\Desktop\BudgetGUI\"/>
    </mc:Choice>
  </mc:AlternateContent>
  <bookViews>
    <workbookView xWindow="0" yWindow="0" windowWidth="19200" windowHeight="7980" activeTab="1"/>
  </bookViews>
  <sheets>
    <sheet name="Yearly" sheetId="1" r:id="rId1"/>
    <sheet name="Monthly" sheetId="2" r:id="rId2"/>
    <sheet name="Data Set" sheetId="3" r:id="rId3"/>
  </sheets>
  <definedNames>
    <definedName name="_xlnm._FilterDatabase" localSheetId="2" hidden="1">'Data Set'!$D$3:$I$27</definedName>
  </definedName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D72" i="3" l="1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O36" i="2"/>
  <c r="N36" i="2"/>
  <c r="N39" i="2" s="1"/>
  <c r="K36" i="2"/>
  <c r="J36" i="2"/>
  <c r="J39" i="2" s="1"/>
  <c r="H26" i="2"/>
  <c r="H25" i="2"/>
  <c r="C14" i="2"/>
  <c r="C10" i="2"/>
  <c r="C9" i="2"/>
  <c r="C8" i="2"/>
  <c r="C7" i="2"/>
  <c r="C12" i="2" s="1"/>
  <c r="C6" i="2"/>
  <c r="C5" i="2"/>
  <c r="C16" i="2" s="1"/>
  <c r="D19" i="2" s="1"/>
  <c r="O35" i="1"/>
  <c r="P17" i="1"/>
  <c r="P15" i="1"/>
  <c r="M15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P18" i="1" s="1"/>
  <c r="M8" i="1"/>
  <c r="M17" i="1" s="1"/>
</calcChain>
</file>

<file path=xl/sharedStrings.xml><?xml version="1.0" encoding="utf-8"?>
<sst xmlns="http://schemas.openxmlformats.org/spreadsheetml/2006/main" count="486" uniqueCount="150">
  <si>
    <t>Yearly</t>
  </si>
  <si>
    <t>Janurary</t>
  </si>
  <si>
    <t>Feburary</t>
  </si>
  <si>
    <t>March</t>
  </si>
  <si>
    <t>Category</t>
  </si>
  <si>
    <t>Amount</t>
  </si>
  <si>
    <t>Rent</t>
  </si>
  <si>
    <t>September - December</t>
  </si>
  <si>
    <t>Phone</t>
  </si>
  <si>
    <t>Total</t>
  </si>
  <si>
    <t>Averages</t>
  </si>
  <si>
    <t>Groceries</t>
  </si>
  <si>
    <t>Eating Out (EO)</t>
  </si>
  <si>
    <t>Entertainment</t>
  </si>
  <si>
    <t>Gas</t>
  </si>
  <si>
    <t>Food (Groceries)</t>
  </si>
  <si>
    <t>Gift</t>
  </si>
  <si>
    <t>Eating  Out (EO)</t>
  </si>
  <si>
    <t>Other</t>
  </si>
  <si>
    <t>RED Card</t>
  </si>
  <si>
    <t>April</t>
  </si>
  <si>
    <t>May</t>
  </si>
  <si>
    <t>June</t>
  </si>
  <si>
    <t>Total Spent</t>
  </si>
  <si>
    <t>Average</t>
  </si>
  <si>
    <t>Month</t>
  </si>
  <si>
    <t>Total (Besides R/P)</t>
  </si>
  <si>
    <t>NET</t>
  </si>
  <si>
    <t xml:space="preserve">March </t>
  </si>
  <si>
    <t xml:space="preserve">April </t>
  </si>
  <si>
    <t>July</t>
  </si>
  <si>
    <t>August</t>
  </si>
  <si>
    <t>September</t>
  </si>
  <si>
    <t>October</t>
  </si>
  <si>
    <t>November</t>
  </si>
  <si>
    <t>December</t>
  </si>
  <si>
    <t>Total  NET</t>
  </si>
  <si>
    <t>Monthly Budget</t>
  </si>
  <si>
    <t>(EO)</t>
  </si>
  <si>
    <t>Eating  Out</t>
  </si>
  <si>
    <t>(ENT)</t>
  </si>
  <si>
    <t>Spending Money</t>
  </si>
  <si>
    <t>Besides phone and rent</t>
  </si>
  <si>
    <t>Remaining Avg per day</t>
  </si>
  <si>
    <t>Monthly Spending</t>
  </si>
  <si>
    <t>Date</t>
  </si>
  <si>
    <t>Item</t>
  </si>
  <si>
    <t>Vendor</t>
  </si>
  <si>
    <t xml:space="preserve">Amount </t>
  </si>
  <si>
    <t>Cat</t>
  </si>
  <si>
    <t>Discover Check</t>
  </si>
  <si>
    <t>Red Card Check</t>
  </si>
  <si>
    <t>Avearge(Per Visit)</t>
  </si>
  <si>
    <t>Avearge</t>
  </si>
  <si>
    <t>Average(Per Month)</t>
  </si>
  <si>
    <t>Data Set</t>
  </si>
  <si>
    <t xml:space="preserve">Item </t>
  </si>
  <si>
    <t xml:space="preserve">Vendor </t>
  </si>
  <si>
    <t xml:space="preserve">Gas </t>
  </si>
  <si>
    <t>Wawa</t>
  </si>
  <si>
    <t>Row Labels</t>
  </si>
  <si>
    <t>Sum of Amount</t>
  </si>
  <si>
    <t>Beach Parking</t>
  </si>
  <si>
    <t>Cocoa Beach</t>
  </si>
  <si>
    <t>ENT</t>
  </si>
  <si>
    <t>Wawa Sandwich</t>
  </si>
  <si>
    <t>EO</t>
  </si>
  <si>
    <t>Milk and Snack</t>
  </si>
  <si>
    <t>OTHER</t>
  </si>
  <si>
    <t>Also toiletries</t>
  </si>
  <si>
    <t>Walmart</t>
  </si>
  <si>
    <t>TARGET</t>
  </si>
  <si>
    <t>Sun Chips</t>
  </si>
  <si>
    <t>Vending Machine</t>
  </si>
  <si>
    <t>Grand Total</t>
  </si>
  <si>
    <t>Books</t>
  </si>
  <si>
    <t>Amazon</t>
  </si>
  <si>
    <t>Random Supplies</t>
  </si>
  <si>
    <t>Target</t>
  </si>
  <si>
    <t>Madison Wedding Book</t>
  </si>
  <si>
    <t>Adrianna Gift</t>
  </si>
  <si>
    <t>Suit</t>
  </si>
  <si>
    <t>Macys</t>
  </si>
  <si>
    <t>Dress Shirt and Film</t>
  </si>
  <si>
    <t>Nordstrom</t>
  </si>
  <si>
    <t>Thumb tacts</t>
  </si>
  <si>
    <t>Publix</t>
  </si>
  <si>
    <t>Smoothie</t>
  </si>
  <si>
    <t>Smoothie King</t>
  </si>
  <si>
    <t>Madisons Bday Dinner</t>
  </si>
  <si>
    <t>BJz</t>
  </si>
  <si>
    <t>Food</t>
  </si>
  <si>
    <t xml:space="preserve">Publix </t>
  </si>
  <si>
    <t>Targer</t>
  </si>
  <si>
    <t>Adri Cookies/Ice cream</t>
  </si>
  <si>
    <t>Adri Bday dinner</t>
  </si>
  <si>
    <t>Giovanni's</t>
  </si>
  <si>
    <t>Adrianna escape room</t>
  </si>
  <si>
    <t>Lock Box</t>
  </si>
  <si>
    <t>V day Gift</t>
  </si>
  <si>
    <t>Scale</t>
  </si>
  <si>
    <t>Laptop packaging</t>
  </si>
  <si>
    <t>Fedex</t>
  </si>
  <si>
    <t>UCF Transcipt</t>
  </si>
  <si>
    <t>UCF</t>
  </si>
  <si>
    <t>Haircut</t>
  </si>
  <si>
    <t>Great Clips</t>
  </si>
  <si>
    <t>Staples</t>
  </si>
  <si>
    <t>Hotel Busch Gardens</t>
  </si>
  <si>
    <t>Hotels.com</t>
  </si>
  <si>
    <t>Roses</t>
  </si>
  <si>
    <t>Pubkix</t>
  </si>
  <si>
    <t>Moe's V Day</t>
  </si>
  <si>
    <t>Moe's</t>
  </si>
  <si>
    <t>PSN renewal</t>
  </si>
  <si>
    <t>Playstation</t>
  </si>
  <si>
    <t>Leaving Tampa Bfast</t>
  </si>
  <si>
    <t>Dunkin Dohnuts</t>
  </si>
  <si>
    <t>Bucsh Gradens Dinner</t>
  </si>
  <si>
    <t>Busch Gardens</t>
  </si>
  <si>
    <t>SunPass accidental</t>
  </si>
  <si>
    <t>SunPass</t>
  </si>
  <si>
    <t>Mcdonalds</t>
  </si>
  <si>
    <t xml:space="preserve">Mcdonalds </t>
  </si>
  <si>
    <t>Kel dinner</t>
  </si>
  <si>
    <t>Mellow Mushroom</t>
  </si>
  <si>
    <t>Milk and snack</t>
  </si>
  <si>
    <t>Gators</t>
  </si>
  <si>
    <t>Gator's Dockside</t>
  </si>
  <si>
    <t>AC Headset Gift</t>
  </si>
  <si>
    <t>Chipotle</t>
  </si>
  <si>
    <t>Bowling</t>
  </si>
  <si>
    <t>Oviedo Bowling</t>
  </si>
  <si>
    <t>Taget</t>
  </si>
  <si>
    <t>Ikea Lunch</t>
  </si>
  <si>
    <t>Ikea</t>
  </si>
  <si>
    <t>Movie</t>
  </si>
  <si>
    <t>Google Play</t>
  </si>
  <si>
    <t>"Last Supper"/ Zinger</t>
  </si>
  <si>
    <t>Ale House</t>
  </si>
  <si>
    <t>AC PSN</t>
  </si>
  <si>
    <t>CVS</t>
  </si>
  <si>
    <t>TP</t>
  </si>
  <si>
    <t>Random Groceries</t>
  </si>
  <si>
    <t>Shell</t>
  </si>
  <si>
    <t>House Groceries</t>
  </si>
  <si>
    <t>Maidson Lis Plate</t>
  </si>
  <si>
    <t xml:space="preserve">Wawa Sandwich </t>
  </si>
  <si>
    <t>Mom Mug</t>
  </si>
  <si>
    <t>Etsy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</si>
</sst>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dd\-mmm"/>
    <numFmt numFmtId="167" formatCode="yy\-m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/>
  </cellStyleXfs>
  <cellXfs count="4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0" xfId="0"/>
    <xf numFmtId="0" fontId="5" fillId="0" borderId="0" xfId="0" applyFont="1"/>
    <xf numFmtId="4" fontId="0" fillId="0" borderId="0" xfId="0" applyNumberFormat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0" fillId="0" borderId="10" xfId="0" applyNumberFormat="1" applyBorder="1"/>
    <xf numFmtId="0" fontId="0" fillId="0" borderId="11" xfId="0" applyBorder="1"/>
    <xf numFmtId="0" fontId="0" fillId="0" borderId="16" xfId="0" applyBorder="1"/>
    <xf numFmtId="1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2" fillId="5" borderId="2" xfId="0" applyFont="1" applyFill="1" applyBorder="1"/>
    <xf numFmtId="0" fontId="0" fillId="5" borderId="2" xfId="0" applyFill="1" applyBorder="1"/>
    <xf numFmtId="0" fontId="0" fillId="0" borderId="17" xfId="0" applyBorder="1"/>
    <xf numFmtId="164" fontId="2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0" borderId="14" xfId="0" applyNumberFormat="1" applyBorder="1"/>
    <xf numFmtId="165" fontId="0" fillId="0" borderId="15" xfId="0" applyNumberFormat="1" applyBorder="1"/>
    <xf numFmtId="44" fontId="0" fillId="5" borderId="2" xfId="1" applyFont="1" applyFill="1" applyBorder="1"/>
    <xf numFmtId="44" fontId="0" fillId="0" borderId="10" xfId="1" applyFont="1" applyBorder="1"/>
    <xf numFmtId="44" fontId="0" fillId="0" borderId="13" xfId="1" applyFont="1" applyBorder="1"/>
    <xf numFmtId="44" fontId="0" fillId="0" borderId="0" xfId="1" applyFont="1"/>
    <xf numFmtId="44" fontId="0" fillId="0" borderId="0" xfId="0" applyNumberFormat="1"/>
    <xf numFmtId="44" fontId="0" fillId="0" borderId="7" xfId="1" applyFont="1" applyBorder="1"/>
    <xf numFmtId="44" fontId="0" fillId="0" borderId="8" xfId="1" applyFont="1" applyBorder="1"/>
    <xf numFmtId="44" fontId="0" fillId="0" borderId="12" xfId="1" applyFont="1" applyBorder="1"/>
    <xf numFmtId="44" fontId="0" fillId="0" borderId="2" xfId="1" applyFont="1" applyBorder="1"/>
    <xf numFmtId="166" fontId="0" fillId="0" borderId="0" xfId="0" applyNumberFormat="1"/>
    <xf numFmtId="44" fontId="0" fillId="0" borderId="4" xfId="1" applyFont="1" applyBorder="1"/>
    <xf numFmtId="166" fontId="0" fillId="0" borderId="0" xfId="0" applyNumberFormat="1"/>
    <xf numFmtId="44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Yearly!$M$7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Yearly!$L$8:$L$15</c:f>
              <c:strCache>
                <c:ptCount val="8"/>
                <c:pt idx="0">
                  <c:v>Rent</c:v>
                </c:pt>
                <c:pt idx="1">
                  <c:v>Phone</c:v>
                </c:pt>
                <c:pt idx="2">
                  <c:v>Groceries</c:v>
                </c:pt>
                <c:pt idx="3">
                  <c:v>Eating  Out (EO)</c:v>
                </c:pt>
                <c:pt idx="4">
                  <c:v>Entertainment</c:v>
                </c:pt>
                <c:pt idx="5">
                  <c:v>Gas</c:v>
                </c:pt>
                <c:pt idx="6">
                  <c:v>Gift</c:v>
                </c:pt>
                <c:pt idx="7">
                  <c:v>Other</c:v>
                </c:pt>
              </c:strCache>
            </c:strRef>
          </c:cat>
          <c:val>
            <c:numRef>
              <c:f>Yearly!$M$8:$M$15</c:f>
              <c:numCache>
                <c:formatCode>_("$"* #,##0.00_);_("$"* \(#,##0.00\);_("$"* "-"??_);_(@_)</c:formatCode>
                <c:ptCount val="8"/>
                <c:pt idx="0">
                  <c:v>2700</c:v>
                </c:pt>
                <c:pt idx="1">
                  <c:v>200</c:v>
                </c:pt>
                <c:pt idx="2">
                  <c:v>402.81999999999988</c:v>
                </c:pt>
                <c:pt idx="3">
                  <c:v>115.42999999999998</c:v>
                </c:pt>
                <c:pt idx="4">
                  <c:v>0</c:v>
                </c:pt>
                <c:pt idx="5">
                  <c:v>96.679999999999993</c:v>
                </c:pt>
                <c:pt idx="6">
                  <c:v>254.19</c:v>
                </c:pt>
                <c:pt idx="7">
                  <c:v>197.58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Yearly!$P$6:$P$7</c:f>
              <c:strCache>
                <c:ptCount val="2"/>
                <c:pt idx="0">
                  <c:v>Averages</c:v>
                </c:pt>
                <c:pt idx="1">
                  <c:v>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Yearly!$O$8:$O$15</c:f>
              <c:strCache>
                <c:ptCount val="8"/>
                <c:pt idx="0">
                  <c:v>Rent</c:v>
                </c:pt>
                <c:pt idx="1">
                  <c:v>Phone</c:v>
                </c:pt>
                <c:pt idx="2">
                  <c:v>Groceries</c:v>
                </c:pt>
                <c:pt idx="3">
                  <c:v>Eating  Out (EO)</c:v>
                </c:pt>
                <c:pt idx="4">
                  <c:v>Entertainment</c:v>
                </c:pt>
                <c:pt idx="5">
                  <c:v>Gas</c:v>
                </c:pt>
                <c:pt idx="6">
                  <c:v>Gift</c:v>
                </c:pt>
                <c:pt idx="7">
                  <c:v>Other</c:v>
                </c:pt>
              </c:strCache>
            </c:strRef>
          </c:cat>
          <c:val>
            <c:numRef>
              <c:f>Yearly!$P$8:$P$15</c:f>
              <c:numCache>
                <c:formatCode>_("$"* #,##0.00_);_("$"* \(#,##0.00\);_("$"* "-"??_);_(@_)</c:formatCode>
                <c:ptCount val="8"/>
                <c:pt idx="0">
                  <c:v>675</c:v>
                </c:pt>
                <c:pt idx="1">
                  <c:v>50</c:v>
                </c:pt>
                <c:pt idx="2">
                  <c:v>100.70499999999997</c:v>
                </c:pt>
                <c:pt idx="3">
                  <c:v>28.857499999999995</c:v>
                </c:pt>
                <c:pt idx="4">
                  <c:v>0</c:v>
                </c:pt>
                <c:pt idx="5">
                  <c:v>24.169999999999998</c:v>
                </c:pt>
                <c:pt idx="6">
                  <c:v>63.547499999999999</c:v>
                </c:pt>
                <c:pt idx="7">
                  <c:v>49.395000000000003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7068680541326395"/>
          <c:y val="0.25556461438262879"/>
          <c:w val="0.21939993560284521"/>
          <c:h val="0.498622249313112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Finances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Monthly!$C$2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3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3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5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5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6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6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c:spPr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Monthly!$B$3:$B$10</c:f>
              <c:strCache>
                <c:ptCount val="8"/>
                <c:pt idx="0">
                  <c:v>Rent</c:v>
                </c:pt>
                <c:pt idx="1">
                  <c:v>Phone</c:v>
                </c:pt>
                <c:pt idx="2">
                  <c:v>Groceries</c:v>
                </c:pt>
                <c:pt idx="3">
                  <c:v>Eating  Out</c:v>
                </c:pt>
                <c:pt idx="4">
                  <c:v>Entertainment</c:v>
                </c:pt>
                <c:pt idx="5">
                  <c:v>Gas</c:v>
                </c:pt>
                <c:pt idx="6">
                  <c:v>Gift</c:v>
                </c:pt>
                <c:pt idx="7">
                  <c:v>Other</c:v>
                </c:pt>
              </c:strCache>
            </c:strRef>
          </c:cat>
          <c:val>
            <c:numRef>
              <c:f>Monthly!$C$3:$C$10</c:f>
              <c:numCache>
                <c:formatCode>_("$"* #,##0.00_);_("$"* \(#,##0.00\);_("$"* "-"??_);_(@_)</c:formatCode>
                <c:ptCount val="8"/>
                <c:pt idx="0">
                  <c:v>675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9</xdr:col>
      <xdr:colOff>523875</xdr:colOff>
      <xdr:row>74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704849</xdr:colOff>
      <xdr:row>53</xdr:row>
      <xdr:rowOff>33336</xdr:rowOff>
    </xdr:from>
    <xdr:to>
      <xdr:col>20</xdr:col>
      <xdr:colOff>314324</xdr:colOff>
      <xdr:row>74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28574</xdr:rowOff>
    </xdr:from>
    <xdr:to>
      <xdr:col>16</xdr:col>
      <xdr:colOff>146049</xdr:colOff>
      <xdr:row>21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Flynn" refreshedDate="43825.932260879628" createdVersion="5" refreshedVersion="5" minRefreshableVersion="3" recordCount="11">
  <cacheSource type="worksheet">
    <worksheetSource ref="D3:I3" sheet="Data Set"/>
  </cacheSource>
  <cacheFields count="6">
    <cacheField name="Month" numFmtId="0">
      <sharedItems containsSemiMixedTypes="0" containsString="0" containsNumber="1" containsInteger="1" minValue="12" maxValue="12" count="1">
        <n v="12"/>
      </sharedItems>
    </cacheField>
    <cacheField name="Date" numFmtId="0">
      <sharedItems containsSemiMixedTypes="0" containsNonDate="0" containsDate="1" containsString="0" minDate="2019-12-03T00:00:00" maxDate="2019-12-24T00:00:00" count="7">
        <d v="2019-12-03T00:00:00"/>
        <d v="2019-12-08T00:00:00"/>
        <d v="2019-12-10T00:00:00"/>
        <d v="2019-12-11T00:00:00"/>
        <d v="2019-12-12T00:00:00"/>
        <d v="2019-12-14T00:00:00"/>
        <d v="2019-12-23T00:00:00"/>
      </sharedItems>
    </cacheField>
    <cacheField name="Item " numFmtId="0">
      <sharedItems/>
    </cacheField>
    <cacheField name="Vendor " numFmtId="0">
      <sharedItems/>
    </cacheField>
    <cacheField name="Amount" numFmtId="44">
      <sharedItems containsSemiMixedTypes="0" containsString="0" containsNumber="1" minValue="7.88" maxValue="35.450000000000003"/>
    </cacheField>
    <cacheField name="Category" numFmtId="0">
      <sharedItems count="4">
        <s v="EO"/>
        <s v="OTHER"/>
        <s v="TARGET"/>
        <s v="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1">
  <r>
    <x v="0"/>
    <x v="0"/>
    <s v="Smoothie"/>
    <s v="Smoothie King"/>
    <n v="8.19"/>
    <x v="0"/>
  </r>
  <r>
    <x v="0"/>
    <x v="1"/>
    <s v="Football Pizza"/>
    <s v="Marco's"/>
    <n v="35.45"/>
    <x v="0"/>
  </r>
  <r>
    <x v="0"/>
    <x v="2"/>
    <s v="Wawa"/>
    <s v="Wawa"/>
    <n v="11.92"/>
    <x v="0"/>
  </r>
  <r>
    <x v="0"/>
    <x v="3"/>
    <s v="Haircut"/>
    <s v="Great Clips"/>
    <n v="15"/>
    <x v="1"/>
  </r>
  <r>
    <x v="0"/>
    <x v="4"/>
    <s v="Chick Fil a"/>
    <s v="Chick-Fil-a"/>
    <n v="7.88"/>
    <x v="0"/>
  </r>
  <r>
    <x v="0"/>
    <x v="4"/>
    <s v="Amazon Screw Bit"/>
    <s v="Amazon"/>
    <n v="9.98"/>
    <x v="1"/>
  </r>
  <r>
    <x v="0"/>
    <x v="5"/>
    <s v="Compressed Air"/>
    <s v="Target"/>
    <n v="13.59"/>
    <x v="2"/>
  </r>
  <r>
    <x v="0"/>
    <x v="5"/>
    <s v="Xmas Paper"/>
    <s v="Target"/>
    <n v="10"/>
    <x v="2"/>
  </r>
  <r>
    <x v="0"/>
    <x v="6"/>
    <s v="Lunch w/ Carly"/>
    <s v="Tampa Place"/>
    <n v="26.04"/>
    <x v="0"/>
  </r>
  <r>
    <x v="0"/>
    <x v="6"/>
    <s v="Enchant Parking"/>
    <s v="Enchant"/>
    <n v="10"/>
    <x v="3"/>
  </r>
  <r>
    <x v="0"/>
    <x v="6"/>
    <s v="Enchant Food"/>
    <s v="Enchant"/>
    <n v="2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O9" firstHeaderRow="1" firstDataRow="1" firstDataCol="1"/>
  <pivotFields count="6">
    <pivotField showAll="0">
      <items count="2">
        <item x="0"/>
        <item t="default"/>
      </items>
    </pivotField>
    <pivotField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44"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5"/>
  </rowFields>
  <rowItems count="5">
    <i/>
    <i>
      <x v="1"/>
    </i>
    <i>
      <x v="2"/>
    </i>
    <i>
      <x v="3"/>
    </i>
    <i t="grand"/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K8" zoomScaleNormal="100" workbookViewId="0">
      <selection activeCell="M26" sqref="M26:O26"/>
    </sheetView>
  </sheetViews>
  <sheetFormatPr defaultRowHeight="14.5" x14ac:dyDescent="0.35"/>
  <cols>
    <col min="1" max="1" width="14.7265625" style="10" bestFit="1" customWidth="1"/>
    <col min="2" max="2" width="15.81640625" style="10" bestFit="1" customWidth="1"/>
    <col min="3" max="5" width="14.7265625" style="10" bestFit="1" customWidth="1"/>
    <col min="6" max="6" width="13.81640625" style="10" customWidth="1"/>
    <col min="7" max="8" width="14.7265625" style="10" bestFit="1" customWidth="1"/>
    <col min="9" max="9" width="13.54296875" style="10" bestFit="1" customWidth="1"/>
    <col min="11" max="11" width="10.81640625" style="10" bestFit="1" customWidth="1"/>
    <col min="12" max="13" width="14.7265625" style="10" bestFit="1" customWidth="1"/>
    <col min="14" max="14" width="18" style="10" bestFit="1" customWidth="1"/>
    <col min="15" max="15" width="15.81640625" style="10" bestFit="1" customWidth="1"/>
    <col min="16" max="16" width="10.54296875" style="10" bestFit="1" customWidth="1"/>
    <col min="17" max="17" width="10.26953125" style="10" bestFit="1" customWidth="1"/>
    <col min="18" max="18" width="16.54296875" style="10" bestFit="1" customWidth="1"/>
  </cols>
  <sheetData>
    <row r="1" spans="1:23" ht="21" customHeight="1" x14ac:dyDescent="0.5">
      <c r="A1" s="5" t="s">
        <v>0</v>
      </c>
    </row>
    <row r="2" spans="1:23" x14ac:dyDescent="0.35">
      <c r="L2" s="22"/>
    </row>
    <row r="3" spans="1:23" ht="17" customHeight="1" x14ac:dyDescent="0.5">
      <c r="B3" s="23" t="s">
        <v>1</v>
      </c>
      <c r="E3" s="24" t="s">
        <v>2</v>
      </c>
      <c r="H3" s="24" t="s">
        <v>3</v>
      </c>
    </row>
    <row r="4" spans="1:23" x14ac:dyDescent="0.35">
      <c r="B4" s="25" t="s">
        <v>4</v>
      </c>
      <c r="C4" s="25" t="s">
        <v>5</v>
      </c>
      <c r="E4" s="25" t="s">
        <v>4</v>
      </c>
      <c r="F4" s="25" t="s">
        <v>5</v>
      </c>
      <c r="H4" s="25" t="s">
        <v>4</v>
      </c>
      <c r="I4" s="25" t="s">
        <v>5</v>
      </c>
    </row>
    <row r="5" spans="1:23" x14ac:dyDescent="0.35">
      <c r="B5" s="26" t="s">
        <v>6</v>
      </c>
      <c r="C5" s="34">
        <v>675</v>
      </c>
      <c r="E5" s="26" t="s">
        <v>6</v>
      </c>
      <c r="F5" s="34">
        <v>675</v>
      </c>
      <c r="H5" s="26" t="s">
        <v>6</v>
      </c>
      <c r="I5" s="34">
        <v>675</v>
      </c>
      <c r="S5" t="s">
        <v>7</v>
      </c>
    </row>
    <row r="6" spans="1:23" x14ac:dyDescent="0.35">
      <c r="B6" s="26" t="s">
        <v>8</v>
      </c>
      <c r="C6" s="34">
        <v>50</v>
      </c>
      <c r="E6" s="26" t="s">
        <v>8</v>
      </c>
      <c r="F6" s="34">
        <v>50</v>
      </c>
      <c r="H6" s="26" t="s">
        <v>8</v>
      </c>
      <c r="I6" s="34">
        <v>50</v>
      </c>
      <c r="L6" t="s">
        <v>9</v>
      </c>
      <c r="O6" t="s">
        <v>10</v>
      </c>
      <c r="S6" t="s">
        <v>9</v>
      </c>
      <c r="V6" t="s">
        <v>10</v>
      </c>
    </row>
    <row r="7" spans="1:23" x14ac:dyDescent="0.35">
      <c r="B7" s="26" t="s">
        <v>11</v>
      </c>
      <c r="C7" s="34">
        <v>282.06999999999988</v>
      </c>
      <c r="E7" s="26" t="s">
        <v>11</v>
      </c>
      <c r="F7" s="34">
        <v>40.25</v>
      </c>
      <c r="H7" s="26" t="s">
        <v>11</v>
      </c>
      <c r="I7" s="34">
        <v>40.25</v>
      </c>
      <c r="L7" s="27" t="s">
        <v>4</v>
      </c>
      <c r="M7" s="17" t="s">
        <v>5</v>
      </c>
      <c r="O7" s="27" t="s">
        <v>4</v>
      </c>
      <c r="P7" s="17" t="s">
        <v>5</v>
      </c>
      <c r="S7" t="s">
        <v>4</v>
      </c>
      <c r="T7" t="s">
        <v>5</v>
      </c>
      <c r="V7" t="s">
        <v>4</v>
      </c>
      <c r="W7" t="s">
        <v>5</v>
      </c>
    </row>
    <row r="8" spans="1:23" x14ac:dyDescent="0.35">
      <c r="B8" s="26" t="s">
        <v>12</v>
      </c>
      <c r="C8" s="34">
        <v>92.359999999999985</v>
      </c>
      <c r="E8" s="26" t="s">
        <v>12</v>
      </c>
      <c r="F8" s="34">
        <v>7.69</v>
      </c>
      <c r="H8" s="26" t="s">
        <v>12</v>
      </c>
      <c r="I8" s="34">
        <v>7.69</v>
      </c>
      <c r="L8" s="18" t="s">
        <v>6</v>
      </c>
      <c r="M8" s="35">
        <f t="shared" ref="M8:M15" si="0">SUM(C5,F5,I5,C17,F17,I17,C29,F29,I29,C41,F41,I41)</f>
        <v>2700</v>
      </c>
      <c r="O8" s="18" t="s">
        <v>6</v>
      </c>
      <c r="P8" s="35">
        <f t="shared" ref="P8:P15" si="1">AVERAGE(C5,F5,I5,C17,F17,I17,C29,F29,I29,C41,F41,I41)</f>
        <v>675</v>
      </c>
      <c r="S8" t="s">
        <v>6</v>
      </c>
      <c r="T8">
        <v>2700</v>
      </c>
      <c r="V8" t="s">
        <v>6</v>
      </c>
      <c r="W8">
        <v>675</v>
      </c>
    </row>
    <row r="9" spans="1:23" x14ac:dyDescent="0.35">
      <c r="B9" s="26" t="s">
        <v>13</v>
      </c>
      <c r="C9" s="34">
        <v>0</v>
      </c>
      <c r="E9" s="26" t="s">
        <v>13</v>
      </c>
      <c r="F9" s="34">
        <v>0</v>
      </c>
      <c r="H9" s="26" t="s">
        <v>13</v>
      </c>
      <c r="I9" s="34">
        <v>0</v>
      </c>
      <c r="L9" s="18" t="s">
        <v>8</v>
      </c>
      <c r="M9" s="35">
        <f t="shared" si="0"/>
        <v>200</v>
      </c>
      <c r="O9" s="18" t="s">
        <v>8</v>
      </c>
      <c r="P9" s="35">
        <f t="shared" si="1"/>
        <v>50</v>
      </c>
      <c r="S9" t="s">
        <v>8</v>
      </c>
      <c r="T9">
        <v>200</v>
      </c>
      <c r="V9" t="s">
        <v>8</v>
      </c>
      <c r="W9">
        <v>50</v>
      </c>
    </row>
    <row r="10" spans="1:23" x14ac:dyDescent="0.35">
      <c r="B10" s="26" t="s">
        <v>14</v>
      </c>
      <c r="C10" s="34">
        <v>49.88</v>
      </c>
      <c r="E10" s="26" t="s">
        <v>14</v>
      </c>
      <c r="F10" s="34">
        <v>15.6</v>
      </c>
      <c r="H10" s="26" t="s">
        <v>14</v>
      </c>
      <c r="I10" s="34">
        <v>15.6</v>
      </c>
      <c r="L10" s="18" t="s">
        <v>11</v>
      </c>
      <c r="M10" s="35">
        <f t="shared" si="0"/>
        <v>402.81999999999988</v>
      </c>
      <c r="O10" s="18" t="s">
        <v>11</v>
      </c>
      <c r="P10" s="35">
        <f t="shared" si="1"/>
        <v>100.70499999999997</v>
      </c>
      <c r="S10" t="s">
        <v>15</v>
      </c>
      <c r="T10">
        <v>1132.54</v>
      </c>
      <c r="V10" t="s">
        <v>15</v>
      </c>
      <c r="W10">
        <v>283.13499999999999</v>
      </c>
    </row>
    <row r="11" spans="1:23" x14ac:dyDescent="0.35">
      <c r="B11" s="26" t="s">
        <v>16</v>
      </c>
      <c r="C11" s="34">
        <v>143.19</v>
      </c>
      <c r="E11" s="26" t="s">
        <v>16</v>
      </c>
      <c r="F11" s="34">
        <v>37</v>
      </c>
      <c r="H11" s="26" t="s">
        <v>16</v>
      </c>
      <c r="I11" s="34">
        <v>37</v>
      </c>
      <c r="L11" s="18" t="s">
        <v>17</v>
      </c>
      <c r="M11" s="35">
        <f t="shared" si="0"/>
        <v>115.42999999999998</v>
      </c>
      <c r="O11" s="18" t="s">
        <v>17</v>
      </c>
      <c r="P11" s="35">
        <f t="shared" si="1"/>
        <v>28.857499999999995</v>
      </c>
      <c r="S11" t="s">
        <v>17</v>
      </c>
      <c r="T11">
        <v>425.75</v>
      </c>
      <c r="V11" t="s">
        <v>17</v>
      </c>
      <c r="W11">
        <v>106.4375</v>
      </c>
    </row>
    <row r="12" spans="1:23" x14ac:dyDescent="0.35">
      <c r="B12" s="26" t="s">
        <v>18</v>
      </c>
      <c r="C12" s="34">
        <v>197.58</v>
      </c>
      <c r="E12" s="26" t="s">
        <v>18</v>
      </c>
      <c r="F12" s="34">
        <v>0</v>
      </c>
      <c r="H12" s="26" t="s">
        <v>18</v>
      </c>
      <c r="I12" s="34">
        <v>0</v>
      </c>
      <c r="L12" s="18" t="s">
        <v>13</v>
      </c>
      <c r="M12" s="35">
        <f t="shared" si="0"/>
        <v>0</v>
      </c>
      <c r="O12" s="18" t="s">
        <v>13</v>
      </c>
      <c r="P12" s="35">
        <f t="shared" si="1"/>
        <v>0</v>
      </c>
      <c r="S12" t="s">
        <v>13</v>
      </c>
      <c r="T12">
        <v>112.38</v>
      </c>
      <c r="V12" t="s">
        <v>13</v>
      </c>
      <c r="W12">
        <v>28.094999999999999</v>
      </c>
    </row>
    <row r="13" spans="1:23" x14ac:dyDescent="0.35">
      <c r="L13" s="18" t="s">
        <v>14</v>
      </c>
      <c r="M13" s="35">
        <f t="shared" si="0"/>
        <v>96.679999999999993</v>
      </c>
      <c r="O13" s="18" t="s">
        <v>14</v>
      </c>
      <c r="P13" s="35">
        <f t="shared" si="1"/>
        <v>24.169999999999998</v>
      </c>
      <c r="S13" t="s">
        <v>19</v>
      </c>
      <c r="T13">
        <v>45.12</v>
      </c>
      <c r="V13" t="s">
        <v>19</v>
      </c>
      <c r="W13">
        <v>11.28</v>
      </c>
    </row>
    <row r="14" spans="1:23" x14ac:dyDescent="0.35">
      <c r="L14" s="18" t="s">
        <v>16</v>
      </c>
      <c r="M14" s="35">
        <f t="shared" si="0"/>
        <v>254.19</v>
      </c>
      <c r="O14" s="18" t="s">
        <v>16</v>
      </c>
      <c r="P14" s="35">
        <f t="shared" si="1"/>
        <v>63.547499999999999</v>
      </c>
      <c r="S14" t="s">
        <v>14</v>
      </c>
      <c r="T14">
        <v>141.86000000000001</v>
      </c>
      <c r="V14" t="s">
        <v>14</v>
      </c>
      <c r="W14">
        <v>35.465000000000003</v>
      </c>
    </row>
    <row r="15" spans="1:23" ht="17" customHeight="1" x14ac:dyDescent="0.5">
      <c r="B15" s="24" t="s">
        <v>20</v>
      </c>
      <c r="E15" s="24" t="s">
        <v>21</v>
      </c>
      <c r="H15" s="24" t="s">
        <v>22</v>
      </c>
      <c r="L15" s="20" t="s">
        <v>18</v>
      </c>
      <c r="M15" s="36">
        <f t="shared" si="0"/>
        <v>197.58</v>
      </c>
      <c r="O15" s="20" t="s">
        <v>18</v>
      </c>
      <c r="P15" s="36">
        <f t="shared" si="1"/>
        <v>49.395000000000003</v>
      </c>
      <c r="S15" t="s">
        <v>18</v>
      </c>
      <c r="T15">
        <v>210.89</v>
      </c>
      <c r="V15" t="s">
        <v>18</v>
      </c>
      <c r="W15">
        <v>52.722499999999997</v>
      </c>
    </row>
    <row r="16" spans="1:23" x14ac:dyDescent="0.35">
      <c r="B16" s="25" t="s">
        <v>4</v>
      </c>
      <c r="C16" s="25" t="s">
        <v>5</v>
      </c>
      <c r="E16" s="25" t="s">
        <v>4</v>
      </c>
      <c r="F16" s="25" t="s">
        <v>5</v>
      </c>
      <c r="H16" s="25" t="s">
        <v>4</v>
      </c>
      <c r="I16" s="25" t="s">
        <v>5</v>
      </c>
      <c r="M16" s="37"/>
    </row>
    <row r="17" spans="2:23" x14ac:dyDescent="0.35">
      <c r="B17" s="26" t="s">
        <v>6</v>
      </c>
      <c r="C17" s="34">
        <v>675</v>
      </c>
      <c r="E17" s="26" t="s">
        <v>6</v>
      </c>
      <c r="F17" s="34"/>
      <c r="H17" s="26" t="s">
        <v>6</v>
      </c>
      <c r="I17" s="34"/>
      <c r="L17" t="s">
        <v>23</v>
      </c>
      <c r="M17" s="37">
        <f>SUM(M8:M15)</f>
        <v>3966.6999999999994</v>
      </c>
      <c r="O17" t="s">
        <v>24</v>
      </c>
      <c r="P17" s="38">
        <f>AVERAGE(M23:M34)</f>
        <v>1207.9124999999999</v>
      </c>
      <c r="S17" t="s">
        <v>23</v>
      </c>
      <c r="T17">
        <v>4968.54</v>
      </c>
      <c r="V17" t="s">
        <v>24</v>
      </c>
      <c r="W17">
        <v>993.70799999999997</v>
      </c>
    </row>
    <row r="18" spans="2:23" x14ac:dyDescent="0.35">
      <c r="B18" s="26" t="s">
        <v>8</v>
      </c>
      <c r="C18" s="34">
        <v>50</v>
      </c>
      <c r="E18" s="26" t="s">
        <v>8</v>
      </c>
      <c r="F18" s="34"/>
      <c r="H18" s="26" t="s">
        <v>8</v>
      </c>
      <c r="I18" s="34"/>
      <c r="P18" s="38">
        <f>SUM(P8:P15)</f>
        <v>991.67499999999984</v>
      </c>
      <c r="W18">
        <v>1242.135</v>
      </c>
    </row>
    <row r="19" spans="2:23" x14ac:dyDescent="0.35">
      <c r="B19" s="26" t="s">
        <v>11</v>
      </c>
      <c r="C19" s="34">
        <v>40.25</v>
      </c>
      <c r="E19" s="26" t="s">
        <v>11</v>
      </c>
      <c r="F19" s="34"/>
      <c r="H19" s="26" t="s">
        <v>11</v>
      </c>
      <c r="I19" s="34"/>
    </row>
    <row r="20" spans="2:23" x14ac:dyDescent="0.35">
      <c r="B20" s="26" t="s">
        <v>12</v>
      </c>
      <c r="C20" s="34">
        <v>7.69</v>
      </c>
      <c r="E20" s="26" t="s">
        <v>12</v>
      </c>
      <c r="F20" s="34"/>
      <c r="H20" s="26" t="s">
        <v>12</v>
      </c>
      <c r="I20" s="34"/>
    </row>
    <row r="21" spans="2:23" x14ac:dyDescent="0.35">
      <c r="B21" s="26" t="s">
        <v>13</v>
      </c>
      <c r="C21" s="34">
        <v>0</v>
      </c>
      <c r="E21" s="26" t="s">
        <v>13</v>
      </c>
      <c r="F21" s="34"/>
      <c r="H21" s="26" t="s">
        <v>13</v>
      </c>
      <c r="I21" s="34"/>
    </row>
    <row r="22" spans="2:23" x14ac:dyDescent="0.35">
      <c r="B22" s="26" t="s">
        <v>14</v>
      </c>
      <c r="C22" s="34">
        <v>15.6</v>
      </c>
      <c r="E22" s="26" t="s">
        <v>14</v>
      </c>
      <c r="F22" s="34"/>
      <c r="H22" s="26" t="s">
        <v>14</v>
      </c>
      <c r="I22" s="34"/>
      <c r="L22" s="4" t="s">
        <v>25</v>
      </c>
      <c r="M22" s="28" t="s">
        <v>23</v>
      </c>
      <c r="N22" s="28" t="s">
        <v>26</v>
      </c>
      <c r="O22" s="28" t="s">
        <v>27</v>
      </c>
      <c r="S22" t="s">
        <v>25</v>
      </c>
      <c r="T22" t="s">
        <v>23</v>
      </c>
      <c r="U22" t="s">
        <v>26</v>
      </c>
      <c r="V22" t="s">
        <v>27</v>
      </c>
    </row>
    <row r="23" spans="2:23" x14ac:dyDescent="0.35">
      <c r="B23" s="26" t="s">
        <v>16</v>
      </c>
      <c r="C23" s="34">
        <v>37</v>
      </c>
      <c r="E23" s="26" t="s">
        <v>16</v>
      </c>
      <c r="F23" s="34"/>
      <c r="H23" s="26" t="s">
        <v>16</v>
      </c>
      <c r="I23" s="34"/>
      <c r="L23" s="27" t="s">
        <v>1</v>
      </c>
      <c r="M23" s="39">
        <v>1490.08</v>
      </c>
      <c r="N23" s="39">
        <v>765.07999999999993</v>
      </c>
      <c r="O23" s="40">
        <v>-365.07999999999993</v>
      </c>
      <c r="S23" t="s">
        <v>1</v>
      </c>
      <c r="T23">
        <v>0</v>
      </c>
    </row>
    <row r="24" spans="2:23" x14ac:dyDescent="0.35">
      <c r="B24" s="26" t="s">
        <v>18</v>
      </c>
      <c r="C24" s="34">
        <v>0</v>
      </c>
      <c r="E24" s="26" t="s">
        <v>18</v>
      </c>
      <c r="F24" s="34"/>
      <c r="H24" s="26" t="s">
        <v>18</v>
      </c>
      <c r="I24" s="34"/>
      <c r="L24" s="18" t="s">
        <v>2</v>
      </c>
      <c r="M24" s="38">
        <v>1381.85</v>
      </c>
      <c r="N24" s="37">
        <v>656.85</v>
      </c>
      <c r="O24" s="35">
        <v>-231.85</v>
      </c>
      <c r="S24" t="s">
        <v>2</v>
      </c>
    </row>
    <row r="25" spans="2:23" x14ac:dyDescent="0.35">
      <c r="L25" s="18" t="s">
        <v>28</v>
      </c>
      <c r="M25" s="38">
        <v>1134.18</v>
      </c>
      <c r="N25" s="37">
        <v>409.81</v>
      </c>
      <c r="O25" s="35">
        <v>15.81999999999999</v>
      </c>
      <c r="S25" t="s">
        <v>28</v>
      </c>
    </row>
    <row r="26" spans="2:23" x14ac:dyDescent="0.35">
      <c r="L26" s="18" t="s">
        <v>29</v>
      </c>
      <c r="M26" s="38">
        <v>825.54000000000008</v>
      </c>
      <c r="N26" s="37">
        <v>100.54</v>
      </c>
      <c r="O26" s="35">
        <v>324.45999999999998</v>
      </c>
      <c r="S26" t="s">
        <v>29</v>
      </c>
    </row>
    <row r="27" spans="2:23" ht="17" customHeight="1" x14ac:dyDescent="0.5">
      <c r="B27" s="24" t="s">
        <v>30</v>
      </c>
      <c r="E27" s="24" t="s">
        <v>31</v>
      </c>
      <c r="H27" s="24" t="s">
        <v>32</v>
      </c>
      <c r="L27" s="18" t="s">
        <v>21</v>
      </c>
      <c r="M27" s="38"/>
      <c r="N27" s="37"/>
      <c r="O27" s="35"/>
      <c r="S27" t="s">
        <v>21</v>
      </c>
    </row>
    <row r="28" spans="2:23" x14ac:dyDescent="0.35">
      <c r="B28" s="25" t="s">
        <v>4</v>
      </c>
      <c r="C28" s="25" t="s">
        <v>5</v>
      </c>
      <c r="E28" s="25" t="s">
        <v>4</v>
      </c>
      <c r="F28" s="25" t="s">
        <v>5</v>
      </c>
      <c r="H28" s="25" t="s">
        <v>4</v>
      </c>
      <c r="I28" s="25" t="s">
        <v>5</v>
      </c>
      <c r="L28" s="18" t="s">
        <v>22</v>
      </c>
      <c r="M28" s="37"/>
      <c r="N28" s="37"/>
      <c r="O28" s="35"/>
      <c r="S28" t="s">
        <v>22</v>
      </c>
    </row>
    <row r="29" spans="2:23" x14ac:dyDescent="0.35">
      <c r="B29" s="26" t="s">
        <v>6</v>
      </c>
      <c r="C29" s="34"/>
      <c r="E29" s="26" t="s">
        <v>6</v>
      </c>
      <c r="F29" s="34"/>
      <c r="H29" s="26" t="s">
        <v>6</v>
      </c>
      <c r="I29" s="34"/>
      <c r="L29" s="18" t="s">
        <v>30</v>
      </c>
      <c r="M29" s="37"/>
      <c r="N29" s="37"/>
      <c r="O29" s="35"/>
      <c r="S29" t="s">
        <v>30</v>
      </c>
    </row>
    <row r="30" spans="2:23" x14ac:dyDescent="0.35">
      <c r="B30" s="26" t="s">
        <v>8</v>
      </c>
      <c r="C30" s="34"/>
      <c r="E30" s="26" t="s">
        <v>8</v>
      </c>
      <c r="F30" s="34"/>
      <c r="H30" s="26" t="s">
        <v>8</v>
      </c>
      <c r="I30" s="34"/>
      <c r="L30" s="18" t="s">
        <v>31</v>
      </c>
      <c r="M30" s="37"/>
      <c r="N30" s="37"/>
      <c r="O30" s="35"/>
      <c r="S30" t="s">
        <v>31</v>
      </c>
    </row>
    <row r="31" spans="2:23" x14ac:dyDescent="0.35">
      <c r="B31" s="26" t="s">
        <v>11</v>
      </c>
      <c r="C31" s="34"/>
      <c r="E31" s="26" t="s">
        <v>11</v>
      </c>
      <c r="F31" s="34"/>
      <c r="H31" s="26" t="s">
        <v>11</v>
      </c>
      <c r="I31" s="34"/>
      <c r="L31" s="18" t="s">
        <v>32</v>
      </c>
      <c r="M31" s="37"/>
      <c r="N31" s="37"/>
      <c r="O31" s="35"/>
      <c r="S31" t="s">
        <v>32</v>
      </c>
      <c r="T31">
        <v>1205.8900000000001</v>
      </c>
      <c r="U31">
        <v>480.89</v>
      </c>
      <c r="V31">
        <v>-5.89</v>
      </c>
    </row>
    <row r="32" spans="2:23" x14ac:dyDescent="0.35">
      <c r="B32" s="26" t="s">
        <v>12</v>
      </c>
      <c r="C32" s="34"/>
      <c r="E32" s="26" t="s">
        <v>12</v>
      </c>
      <c r="F32" s="34"/>
      <c r="H32" s="26" t="s">
        <v>12</v>
      </c>
      <c r="I32" s="34"/>
      <c r="L32" s="18" t="s">
        <v>33</v>
      </c>
      <c r="M32" s="37"/>
      <c r="N32" s="37"/>
      <c r="O32" s="35"/>
      <c r="S32" t="s">
        <v>33</v>
      </c>
      <c r="T32">
        <v>1293.23</v>
      </c>
      <c r="U32">
        <v>568.23</v>
      </c>
      <c r="V32">
        <v>-93.230000000000018</v>
      </c>
    </row>
    <row r="33" spans="2:22" x14ac:dyDescent="0.35">
      <c r="B33" s="26" t="s">
        <v>13</v>
      </c>
      <c r="C33" s="34"/>
      <c r="E33" s="26" t="s">
        <v>13</v>
      </c>
      <c r="F33" s="34"/>
      <c r="H33" s="26" t="s">
        <v>13</v>
      </c>
      <c r="I33" s="34"/>
      <c r="L33" s="18" t="s">
        <v>34</v>
      </c>
      <c r="M33" s="37"/>
      <c r="N33" s="37"/>
      <c r="O33" s="35"/>
      <c r="S33" t="s">
        <v>34</v>
      </c>
      <c r="T33">
        <v>1183.3499999999999</v>
      </c>
      <c r="U33">
        <v>458.35</v>
      </c>
      <c r="V33">
        <v>16.650000000000031</v>
      </c>
    </row>
    <row r="34" spans="2:22" x14ac:dyDescent="0.35">
      <c r="B34" s="26" t="s">
        <v>14</v>
      </c>
      <c r="C34" s="34"/>
      <c r="E34" s="26" t="s">
        <v>14</v>
      </c>
      <c r="F34" s="34"/>
      <c r="H34" s="26" t="s">
        <v>14</v>
      </c>
      <c r="I34" s="34"/>
      <c r="L34" s="20" t="s">
        <v>35</v>
      </c>
      <c r="M34" s="41"/>
      <c r="N34" s="41"/>
      <c r="O34" s="36"/>
      <c r="S34" t="s">
        <v>35</v>
      </c>
      <c r="T34">
        <v>1286.07</v>
      </c>
      <c r="U34">
        <v>561.07000000000005</v>
      </c>
      <c r="V34">
        <v>-86.07000000000005</v>
      </c>
    </row>
    <row r="35" spans="2:22" x14ac:dyDescent="0.35">
      <c r="B35" s="26" t="s">
        <v>16</v>
      </c>
      <c r="C35" s="34"/>
      <c r="E35" s="26" t="s">
        <v>16</v>
      </c>
      <c r="F35" s="34"/>
      <c r="H35" s="26" t="s">
        <v>16</v>
      </c>
      <c r="I35" s="34"/>
      <c r="N35" t="s">
        <v>36</v>
      </c>
      <c r="O35" s="38">
        <f>SUM(O23:O34)</f>
        <v>-256.65000000000003</v>
      </c>
      <c r="U35" t="s">
        <v>36</v>
      </c>
      <c r="V35">
        <v>-168.54</v>
      </c>
    </row>
    <row r="36" spans="2:22" x14ac:dyDescent="0.35">
      <c r="B36" s="26" t="s">
        <v>18</v>
      </c>
      <c r="C36" s="34"/>
      <c r="E36" s="26" t="s">
        <v>18</v>
      </c>
      <c r="F36" s="34"/>
      <c r="H36" s="26" t="s">
        <v>18</v>
      </c>
      <c r="I36" s="34"/>
    </row>
    <row r="37" spans="2:22" x14ac:dyDescent="0.35">
      <c r="C37" s="37"/>
    </row>
    <row r="39" spans="2:22" ht="17" customHeight="1" x14ac:dyDescent="0.5">
      <c r="B39" s="24" t="s">
        <v>33</v>
      </c>
      <c r="E39" s="24" t="s">
        <v>34</v>
      </c>
      <c r="H39" s="24" t="s">
        <v>35</v>
      </c>
    </row>
    <row r="40" spans="2:22" x14ac:dyDescent="0.35">
      <c r="B40" s="26" t="s">
        <v>4</v>
      </c>
      <c r="C40" s="25" t="s">
        <v>5</v>
      </c>
      <c r="E40" s="25" t="s">
        <v>4</v>
      </c>
      <c r="F40" s="25" t="s">
        <v>5</v>
      </c>
      <c r="H40" s="25" t="s">
        <v>4</v>
      </c>
      <c r="I40" s="25" t="s">
        <v>5</v>
      </c>
    </row>
    <row r="41" spans="2:22" x14ac:dyDescent="0.35">
      <c r="B41" s="26" t="s">
        <v>6</v>
      </c>
      <c r="C41" s="34"/>
      <c r="E41" s="26" t="s">
        <v>6</v>
      </c>
      <c r="F41" s="34"/>
      <c r="H41" s="26" t="s">
        <v>6</v>
      </c>
      <c r="I41" s="34"/>
    </row>
    <row r="42" spans="2:22" x14ac:dyDescent="0.35">
      <c r="B42" s="26" t="s">
        <v>8</v>
      </c>
      <c r="C42" s="34"/>
      <c r="E42" s="26" t="s">
        <v>8</v>
      </c>
      <c r="F42" s="34"/>
      <c r="H42" s="26" t="s">
        <v>8</v>
      </c>
      <c r="I42" s="34"/>
    </row>
    <row r="43" spans="2:22" x14ac:dyDescent="0.35">
      <c r="B43" s="26" t="s">
        <v>11</v>
      </c>
      <c r="C43" s="34"/>
      <c r="E43" s="26" t="s">
        <v>11</v>
      </c>
      <c r="F43" s="34"/>
      <c r="H43" s="26" t="s">
        <v>11</v>
      </c>
      <c r="I43" s="34"/>
    </row>
    <row r="44" spans="2:22" x14ac:dyDescent="0.35">
      <c r="B44" s="26" t="s">
        <v>12</v>
      </c>
      <c r="C44" s="34"/>
      <c r="E44" s="26" t="s">
        <v>12</v>
      </c>
      <c r="F44" s="34"/>
      <c r="H44" s="26" t="s">
        <v>12</v>
      </c>
      <c r="I44" s="34"/>
    </row>
    <row r="45" spans="2:22" x14ac:dyDescent="0.35">
      <c r="B45" s="26" t="s">
        <v>13</v>
      </c>
      <c r="C45" s="34"/>
      <c r="E45" s="26" t="s">
        <v>13</v>
      </c>
      <c r="F45" s="34"/>
      <c r="H45" s="26" t="s">
        <v>13</v>
      </c>
      <c r="I45" s="34"/>
    </row>
    <row r="46" spans="2:22" x14ac:dyDescent="0.35">
      <c r="B46" s="26" t="s">
        <v>14</v>
      </c>
      <c r="C46" s="34"/>
      <c r="E46" s="26" t="s">
        <v>14</v>
      </c>
      <c r="F46" s="34"/>
      <c r="H46" s="26" t="s">
        <v>14</v>
      </c>
      <c r="I46" s="34"/>
    </row>
    <row r="47" spans="2:22" x14ac:dyDescent="0.35">
      <c r="B47" s="26" t="s">
        <v>16</v>
      </c>
      <c r="C47" s="34"/>
      <c r="E47" s="26" t="s">
        <v>16</v>
      </c>
      <c r="F47" s="34"/>
      <c r="H47" s="26" t="s">
        <v>16</v>
      </c>
      <c r="I47" s="34"/>
    </row>
    <row r="48" spans="2:22" x14ac:dyDescent="0.35">
      <c r="B48" s="26" t="s">
        <v>18</v>
      </c>
      <c r="C48" s="34"/>
      <c r="E48" s="26" t="s">
        <v>18</v>
      </c>
      <c r="F48" s="34"/>
      <c r="H48" s="26" t="s">
        <v>18</v>
      </c>
      <c r="I48" s="34"/>
    </row>
    <row r="49" spans="3:3" x14ac:dyDescent="0.35">
      <c r="C49" s="37"/>
    </row>
    <row r="79" spans="8:8" x14ac:dyDescent="0.35">
      <c r="H79" s="29"/>
    </row>
    <row r="80" spans="8:8" x14ac:dyDescent="0.35">
      <c r="H80" s="29"/>
    </row>
    <row r="81" spans="8:8" x14ac:dyDescent="0.35">
      <c r="H81" s="29"/>
    </row>
    <row r="82" spans="8:8" x14ac:dyDescent="0.35">
      <c r="H82" s="29"/>
    </row>
    <row r="83" spans="8:8" x14ac:dyDescent="0.35">
      <c r="H83" s="29"/>
    </row>
    <row r="84" spans="8:8" x14ac:dyDescent="0.35">
      <c r="H84" s="29"/>
    </row>
    <row r="85" spans="8:8" x14ac:dyDescent="0.35">
      <c r="H85" s="29"/>
    </row>
    <row r="86" spans="8:8" x14ac:dyDescent="0.35">
      <c r="H86" s="29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topLeftCell="A20" zoomScaleNormal="100" workbookViewId="0">
      <selection activeCell="J35" sqref="J35"/>
    </sheetView>
  </sheetViews>
  <sheetFormatPr defaultRowHeight="14.5" x14ac:dyDescent="0.35"/>
  <cols>
    <col min="1" max="1" width="22.81640625" style="10" bestFit="1" customWidth="1"/>
    <col min="2" max="2" width="19.81640625" style="10" bestFit="1" customWidth="1"/>
    <col min="3" max="3" width="19.81640625" style="10" customWidth="1"/>
    <col min="4" max="4" width="21.7265625" style="10" bestFit="1" customWidth="1"/>
    <col min="7" max="7" width="14.7265625" style="10" bestFit="1" customWidth="1"/>
    <col min="8" max="8" width="10.81640625" style="10" bestFit="1" customWidth="1"/>
    <col min="9" max="9" width="19.26953125" style="29" bestFit="1" customWidth="1"/>
    <col min="10" max="10" width="16.54296875" style="29" bestFit="1" customWidth="1"/>
    <col min="11" max="11" width="17.453125" style="29" bestFit="1" customWidth="1"/>
    <col min="13" max="13" width="19.26953125" style="10" bestFit="1" customWidth="1"/>
    <col min="14" max="14" width="8.81640625" style="10" customWidth="1"/>
    <col min="15" max="15" width="8.26953125" style="10" bestFit="1" customWidth="1"/>
    <col min="20" max="20" width="9.81640625" style="10" bestFit="1" customWidth="1"/>
    <col min="21" max="21" width="10.26953125" style="10" bestFit="1" customWidth="1"/>
    <col min="22" max="22" width="17.54296875" style="10" bestFit="1" customWidth="1"/>
  </cols>
  <sheetData>
    <row r="1" spans="1:23" ht="21" customHeight="1" x14ac:dyDescent="0.5">
      <c r="A1" s="5" t="s">
        <v>37</v>
      </c>
    </row>
    <row r="2" spans="1:23" ht="15.5" customHeight="1" x14ac:dyDescent="0.35">
      <c r="B2" s="6" t="s">
        <v>4</v>
      </c>
      <c r="C2" s="6" t="s">
        <v>5</v>
      </c>
      <c r="H2" s="29"/>
    </row>
    <row r="3" spans="1:23" x14ac:dyDescent="0.35">
      <c r="B3" s="9" t="s">
        <v>6</v>
      </c>
      <c r="C3" s="42">
        <v>675</v>
      </c>
    </row>
    <row r="4" spans="1:23" x14ac:dyDescent="0.35">
      <c r="B4" s="9" t="s">
        <v>8</v>
      </c>
      <c r="C4" s="42">
        <v>50</v>
      </c>
    </row>
    <row r="5" spans="1:23" x14ac:dyDescent="0.35">
      <c r="B5" s="9" t="s">
        <v>11</v>
      </c>
      <c r="C5" s="42">
        <f>SUMIF(E25:E55,"Groceries",D25:D55)</f>
        <v>0</v>
      </c>
    </row>
    <row r="6" spans="1:23" x14ac:dyDescent="0.35">
      <c r="A6" s="7" t="s">
        <v>38</v>
      </c>
      <c r="B6" s="9" t="s">
        <v>39</v>
      </c>
      <c r="C6" s="42">
        <f>SUMIF(E25:E55,"EO",D25:D55)</f>
        <v>0</v>
      </c>
      <c r="T6" s="29"/>
      <c r="U6" s="29"/>
      <c r="V6" s="29"/>
    </row>
    <row r="7" spans="1:23" x14ac:dyDescent="0.35">
      <c r="A7" s="7" t="s">
        <v>40</v>
      </c>
      <c r="B7" s="9" t="s">
        <v>13</v>
      </c>
      <c r="C7" s="42">
        <f>SUMIF(E25:E55,"ENT",D25:D55)</f>
        <v>0</v>
      </c>
      <c r="T7" s="29"/>
      <c r="U7" s="29"/>
      <c r="V7" s="29"/>
    </row>
    <row r="8" spans="1:23" x14ac:dyDescent="0.35">
      <c r="A8" s="7"/>
      <c r="B8" s="8" t="s">
        <v>14</v>
      </c>
      <c r="C8" s="42">
        <f>SUMIF(E25:E55,"Gas",D25:D55)</f>
        <v>0</v>
      </c>
      <c r="T8" s="29"/>
      <c r="U8" s="29"/>
      <c r="V8" s="29"/>
    </row>
    <row r="9" spans="1:23" x14ac:dyDescent="0.35">
      <c r="B9" s="9" t="s">
        <v>16</v>
      </c>
      <c r="C9" s="42">
        <f>SUMIF(E25:E55,"Gift",D25:D55)</f>
        <v>0</v>
      </c>
      <c r="T9" s="29"/>
      <c r="U9" s="29"/>
      <c r="V9" s="29"/>
    </row>
    <row r="10" spans="1:23" x14ac:dyDescent="0.35">
      <c r="B10" s="9" t="s">
        <v>18</v>
      </c>
      <c r="C10" s="42">
        <f>SUMIF(E25:E55,"Other",D25:D55)</f>
        <v>0</v>
      </c>
      <c r="T10" s="29"/>
      <c r="U10" s="29"/>
      <c r="V10" s="29"/>
    </row>
    <row r="11" spans="1:23" x14ac:dyDescent="0.35">
      <c r="D11" s="29"/>
      <c r="U11" s="29"/>
      <c r="V11" s="29"/>
      <c r="W11" s="29"/>
    </row>
    <row r="12" spans="1:23" x14ac:dyDescent="0.35">
      <c r="B12" t="s">
        <v>9</v>
      </c>
      <c r="C12" s="29">
        <f>SUM(C3:C10)</f>
        <v>725</v>
      </c>
      <c r="U12" s="29"/>
      <c r="V12" s="29"/>
      <c r="W12" s="29"/>
    </row>
    <row r="13" spans="1:23" x14ac:dyDescent="0.35">
      <c r="C13" s="29"/>
      <c r="U13" s="29"/>
      <c r="V13" s="29"/>
      <c r="W13" s="29"/>
    </row>
    <row r="14" spans="1:23" x14ac:dyDescent="0.35">
      <c r="B14" t="s">
        <v>26</v>
      </c>
      <c r="C14" s="29">
        <f>SUM(C5:C10)</f>
        <v>0</v>
      </c>
      <c r="U14" s="29"/>
      <c r="V14" s="29"/>
      <c r="W14" s="29"/>
    </row>
    <row r="15" spans="1:23" x14ac:dyDescent="0.35">
      <c r="U15" s="29"/>
      <c r="V15" s="29"/>
      <c r="W15" s="29"/>
    </row>
    <row r="16" spans="1:23" x14ac:dyDescent="0.35">
      <c r="A16">
        <v>1200</v>
      </c>
      <c r="B16" t="s">
        <v>41</v>
      </c>
      <c r="C16" s="30">
        <f>A18 - (SUM(C5:C10))</f>
        <v>425</v>
      </c>
      <c r="U16" s="29"/>
      <c r="V16" s="29"/>
      <c r="W16" s="29"/>
    </row>
    <row r="17" spans="1:23" x14ac:dyDescent="0.35">
      <c r="A17" t="s">
        <v>42</v>
      </c>
      <c r="U17" s="29"/>
      <c r="V17" s="29"/>
      <c r="W17" s="29"/>
    </row>
    <row r="18" spans="1:23" x14ac:dyDescent="0.35">
      <c r="A18">
        <v>425</v>
      </c>
      <c r="D18" t="s">
        <v>43</v>
      </c>
      <c r="U18" s="29"/>
      <c r="V18" s="29"/>
      <c r="W18" s="29"/>
    </row>
    <row r="19" spans="1:23" x14ac:dyDescent="0.35">
      <c r="D19" s="29">
        <f ca="1">C16/_xlfn.DAYS(31,DAY(TODAY()))</f>
        <v>15.178571428571429</v>
      </c>
      <c r="U19" s="29"/>
      <c r="V19" s="29"/>
      <c r="W19" s="29"/>
    </row>
    <row r="20" spans="1:23" x14ac:dyDescent="0.35">
      <c r="U20" s="29"/>
      <c r="V20" s="29"/>
      <c r="W20" s="29"/>
    </row>
    <row r="21" spans="1:23" ht="18.5" customHeight="1" x14ac:dyDescent="0.45">
      <c r="A21" s="11" t="s">
        <v>44</v>
      </c>
      <c r="U21" s="29"/>
      <c r="V21" s="29"/>
      <c r="W21" s="29"/>
    </row>
    <row r="22" spans="1:23" x14ac:dyDescent="0.35">
      <c r="A22" s="4"/>
      <c r="U22" s="29"/>
      <c r="V22" s="29"/>
      <c r="W22" s="29"/>
    </row>
    <row r="23" spans="1:23" x14ac:dyDescent="0.35">
      <c r="A23" s="4" t="s">
        <v>2</v>
      </c>
      <c r="B23" s="12"/>
      <c r="C23" s="12"/>
      <c r="U23" s="29"/>
      <c r="V23" s="29"/>
      <c r="W23" s="29"/>
    </row>
    <row r="24" spans="1:23" ht="15" customHeight="1" thickBot="1" x14ac:dyDescent="0.4">
      <c r="A24" s="13" t="s">
        <v>45</v>
      </c>
      <c r="B24" s="13" t="s">
        <v>46</v>
      </c>
      <c r="C24" s="13" t="s">
        <v>47</v>
      </c>
      <c r="D24" s="13" t="s">
        <v>48</v>
      </c>
      <c r="E24" s="13" t="s">
        <v>49</v>
      </c>
      <c r="U24" s="29"/>
      <c r="V24" s="29"/>
      <c r="W24" s="29"/>
    </row>
    <row r="25" spans="1:23" x14ac:dyDescent="0.35">
      <c r="A25" s="43"/>
      <c r="D25" s="38"/>
      <c r="G25" t="s">
        <v>50</v>
      </c>
      <c r="H25" s="37">
        <f>SUMIF(C25:C55, "&lt;&gt;"&amp;"Target",D25:D55)</f>
        <v>0</v>
      </c>
      <c r="U25" s="29"/>
      <c r="V25" s="29"/>
      <c r="W25" s="29"/>
    </row>
    <row r="26" spans="1:23" x14ac:dyDescent="0.35">
      <c r="A26" s="43"/>
      <c r="D26" s="38"/>
      <c r="G26" t="s">
        <v>51</v>
      </c>
      <c r="H26" s="37">
        <f>SUMIF(C25:C55, "Target", D25:D55)</f>
        <v>0</v>
      </c>
      <c r="U26" s="29"/>
      <c r="V26" s="29"/>
      <c r="W26" s="29"/>
    </row>
    <row r="27" spans="1:23" x14ac:dyDescent="0.35">
      <c r="A27" s="43"/>
      <c r="D27" s="38"/>
      <c r="U27" s="29"/>
      <c r="V27" s="29"/>
      <c r="W27" s="29"/>
    </row>
    <row r="28" spans="1:23" x14ac:dyDescent="0.35">
      <c r="A28" s="43"/>
      <c r="D28" s="38"/>
      <c r="U28" s="29"/>
      <c r="V28" s="29"/>
      <c r="W28" s="29"/>
    </row>
    <row r="29" spans="1:23" x14ac:dyDescent="0.35">
      <c r="A29" s="43"/>
      <c r="D29" s="38"/>
      <c r="U29" s="29"/>
      <c r="V29" s="29"/>
      <c r="W29" s="29"/>
    </row>
    <row r="30" spans="1:23" ht="19" customHeight="1" thickBot="1" x14ac:dyDescent="0.5">
      <c r="A30" s="43"/>
      <c r="D30" s="38"/>
      <c r="I30" s="15" t="s">
        <v>11</v>
      </c>
      <c r="J30" s="16"/>
      <c r="K30" s="17"/>
      <c r="M30" s="15" t="s">
        <v>14</v>
      </c>
      <c r="N30" s="16"/>
      <c r="O30" s="17"/>
      <c r="U30" s="29"/>
      <c r="V30" s="29"/>
      <c r="W30" s="29"/>
    </row>
    <row r="31" spans="1:23" ht="15" customHeight="1" thickTop="1" x14ac:dyDescent="0.35">
      <c r="I31" s="18" t="s">
        <v>25</v>
      </c>
      <c r="J31" t="s">
        <v>9</v>
      </c>
      <c r="K31" s="19" t="s">
        <v>52</v>
      </c>
      <c r="M31" s="18" t="s">
        <v>25</v>
      </c>
      <c r="N31" t="s">
        <v>9</v>
      </c>
      <c r="O31" s="19" t="s">
        <v>53</v>
      </c>
      <c r="U31" s="29"/>
      <c r="V31" s="29"/>
      <c r="W31" s="29"/>
    </row>
    <row r="32" spans="1:23" x14ac:dyDescent="0.35">
      <c r="I32" s="18" t="s">
        <v>1</v>
      </c>
      <c r="J32" s="37">
        <v>282.06999999999988</v>
      </c>
      <c r="K32" s="35">
        <v>47.01</v>
      </c>
      <c r="M32" s="18" t="s">
        <v>1</v>
      </c>
      <c r="N32" s="37">
        <v>49.88</v>
      </c>
      <c r="O32" s="35">
        <v>16.63</v>
      </c>
      <c r="U32" s="29"/>
      <c r="V32" s="29"/>
      <c r="W32" s="29"/>
    </row>
    <row r="33" spans="1:15" x14ac:dyDescent="0.35">
      <c r="I33" s="18" t="s">
        <v>2</v>
      </c>
      <c r="J33" s="37">
        <v>219.93</v>
      </c>
      <c r="K33" s="35">
        <v>43.985999999999997</v>
      </c>
      <c r="M33" s="18" t="s">
        <v>2</v>
      </c>
      <c r="N33" s="37">
        <v>37.479999999999997</v>
      </c>
      <c r="O33" s="35">
        <v>18.739999999999998</v>
      </c>
    </row>
    <row r="34" spans="1:15" x14ac:dyDescent="0.35">
      <c r="I34" s="18" t="s">
        <v>3</v>
      </c>
      <c r="J34" s="37">
        <v>193.68</v>
      </c>
      <c r="K34" s="35">
        <v>48.42</v>
      </c>
      <c r="M34" s="18" t="s">
        <v>3</v>
      </c>
      <c r="N34" s="37">
        <v>32.799999999999997</v>
      </c>
      <c r="O34" s="35">
        <v>16.399999999999999</v>
      </c>
    </row>
    <row r="35" spans="1:15" x14ac:dyDescent="0.35">
      <c r="I35" s="18" t="s">
        <v>29</v>
      </c>
      <c r="J35" s="37">
        <v>40.25</v>
      </c>
      <c r="K35" s="35">
        <v>20.125</v>
      </c>
      <c r="M35" s="18" t="s">
        <v>29</v>
      </c>
      <c r="N35" s="37">
        <v>15.6</v>
      </c>
      <c r="O35" s="35">
        <v>15.6</v>
      </c>
    </row>
    <row r="36" spans="1:15" x14ac:dyDescent="0.35">
      <c r="I36" s="18" t="s">
        <v>21</v>
      </c>
      <c r="J36" s="37">
        <f>SUMIF(E25:E55,"Groceries",D25:D55)</f>
        <v>0</v>
      </c>
      <c r="K36" s="35" t="e">
        <f>AVERAGEIF(E25:E55, "Groceries", D25:D55)</f>
        <v>#DIV/0!</v>
      </c>
      <c r="M36" s="18" t="s">
        <v>21</v>
      </c>
      <c r="N36" s="37">
        <f>SUMIF(E25:E55,"Gas",D25:D55)</f>
        <v>0</v>
      </c>
      <c r="O36" s="35" t="e">
        <f>AVERAGEIF(E25:E55, "Gas", D25:D55)</f>
        <v>#DIV/0!</v>
      </c>
    </row>
    <row r="37" spans="1:15" x14ac:dyDescent="0.35">
      <c r="D37" s="38"/>
      <c r="E37" s="14"/>
      <c r="I37" s="18"/>
      <c r="J37" s="37"/>
      <c r="K37" s="35"/>
      <c r="M37" s="18"/>
      <c r="N37" s="37"/>
      <c r="O37" s="35"/>
    </row>
    <row r="38" spans="1:15" x14ac:dyDescent="0.35">
      <c r="D38" s="38"/>
      <c r="E38" s="14"/>
      <c r="I38" s="18" t="s">
        <v>9</v>
      </c>
      <c r="J38" s="37"/>
      <c r="K38" s="35"/>
      <c r="M38" s="18" t="s">
        <v>9</v>
      </c>
      <c r="N38" s="37"/>
      <c r="O38" s="35"/>
    </row>
    <row r="39" spans="1:15" x14ac:dyDescent="0.35">
      <c r="D39" s="38"/>
      <c r="E39" s="14"/>
      <c r="I39" s="20" t="s">
        <v>54</v>
      </c>
      <c r="J39" s="41">
        <f>AVERAGE(J32:J36)</f>
        <v>147.18599999999998</v>
      </c>
      <c r="K39" s="36"/>
      <c r="M39" s="20" t="s">
        <v>54</v>
      </c>
      <c r="N39" s="41">
        <f>AVERAGE(N32:N36)</f>
        <v>27.151999999999997</v>
      </c>
      <c r="O39" s="36"/>
    </row>
    <row r="40" spans="1:15" x14ac:dyDescent="0.35">
      <c r="D40" s="38"/>
      <c r="E40" s="14"/>
    </row>
    <row r="41" spans="1:15" x14ac:dyDescent="0.35">
      <c r="D41" s="38"/>
      <c r="E41" s="14"/>
    </row>
    <row r="42" spans="1:15" x14ac:dyDescent="0.35">
      <c r="D42" s="38"/>
      <c r="E42" s="14"/>
      <c r="M42" s="37"/>
      <c r="N42" s="37"/>
    </row>
    <row r="43" spans="1:15" x14ac:dyDescent="0.35">
      <c r="D43" s="37"/>
      <c r="E43" s="14"/>
    </row>
    <row r="44" spans="1:15" x14ac:dyDescent="0.35">
      <c r="D44" s="37"/>
      <c r="E44" s="14"/>
      <c r="H44" s="37"/>
      <c r="I44" s="37"/>
    </row>
    <row r="45" spans="1:15" x14ac:dyDescent="0.35">
      <c r="D45" s="37"/>
      <c r="E45" s="14"/>
    </row>
    <row r="46" spans="1:15" x14ac:dyDescent="0.35">
      <c r="A46" s="31"/>
      <c r="D46" s="37"/>
      <c r="E46" s="14"/>
    </row>
    <row r="47" spans="1:15" x14ac:dyDescent="0.35">
      <c r="A47" s="31"/>
      <c r="D47" s="37"/>
      <c r="E47" s="14"/>
    </row>
    <row r="48" spans="1:15" x14ac:dyDescent="0.35">
      <c r="A48" s="31"/>
      <c r="D48" s="37"/>
      <c r="E48" s="14"/>
    </row>
    <row r="49" spans="1:5" x14ac:dyDescent="0.35">
      <c r="A49" s="32"/>
      <c r="D49" s="37"/>
      <c r="E49" s="14"/>
    </row>
    <row r="50" spans="1:5" x14ac:dyDescent="0.35">
      <c r="A50" s="32"/>
      <c r="D50" s="37"/>
      <c r="E50" s="14"/>
    </row>
    <row r="51" spans="1:5" x14ac:dyDescent="0.35">
      <c r="A51" s="32"/>
      <c r="D51" s="37"/>
      <c r="E51" s="14"/>
    </row>
    <row r="52" spans="1:5" x14ac:dyDescent="0.35">
      <c r="A52" s="32"/>
      <c r="D52" s="37"/>
      <c r="E52" s="14"/>
    </row>
    <row r="53" spans="1:5" x14ac:dyDescent="0.35">
      <c r="A53" s="32"/>
      <c r="D53" s="37"/>
      <c r="E53" s="14"/>
    </row>
    <row r="54" spans="1:5" x14ac:dyDescent="0.35">
      <c r="A54" s="32"/>
      <c r="D54" s="37"/>
      <c r="E54" s="14"/>
    </row>
    <row r="55" spans="1:5" ht="15" customHeight="1" thickBot="1" x14ac:dyDescent="0.4">
      <c r="A55" s="33"/>
      <c r="B55" s="13"/>
      <c r="C55" s="13"/>
      <c r="D55" s="44"/>
      <c r="E55" s="21"/>
    </row>
  </sheetData>
  <conditionalFormatting sqref="C16">
    <cfRule type="expression" dxfId="1" priority="1">
      <formula>"IF($C$16 &lt; 0)"</formula>
    </cfRule>
    <cfRule type="cellIs" dxfId="0" priority="2" operator="greaterThan">
      <formula>50</formula>
    </cfRule>
  </conditionalFormatting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C63" workbookViewId="0">
      <selection activeCell="D67" sqref="D67:I72"/>
    </sheetView>
  </sheetViews>
  <sheetFormatPr defaultRowHeight="14.5" x14ac:dyDescent="0.35"/>
  <cols>
    <col min="5" max="5" width="7.08984375" style="10" bestFit="1" customWidth="1"/>
    <col min="6" max="6" width="15.1796875" style="10" customWidth="1"/>
    <col min="7" max="7" width="16.54296875" style="10" bestFit="1" customWidth="1"/>
    <col min="8" max="8" width="10.26953125" style="10" bestFit="1" customWidth="1"/>
    <col min="9" max="9" width="11.1796875" style="10" bestFit="1" customWidth="1"/>
    <col min="14" max="14" width="12.453125" style="10" customWidth="1"/>
    <col min="15" max="15" width="14" style="10" customWidth="1"/>
    <col min="16" max="16" width="5.81640625" style="10" customWidth="1"/>
    <col min="17" max="17" width="6.54296875" style="10" customWidth="1"/>
    <col min="18" max="18" width="7.453125" style="10" customWidth="1"/>
    <col min="19" max="19" width="10.7265625" style="10" customWidth="1"/>
    <col min="20" max="20" width="15" style="10" bestFit="1" customWidth="1"/>
    <col min="21" max="21" width="14" style="10" bestFit="1" customWidth="1"/>
    <col min="22" max="22" width="15" style="10" bestFit="1" customWidth="1"/>
    <col min="23" max="23" width="18.81640625" style="10" bestFit="1" customWidth="1"/>
    <col min="24" max="24" width="19.81640625" style="10" bestFit="1" customWidth="1"/>
  </cols>
  <sheetData>
    <row r="1" spans="1:15" x14ac:dyDescent="0.35">
      <c r="A1" t="s">
        <v>55</v>
      </c>
    </row>
    <row r="3" spans="1:15" x14ac:dyDescent="0.35">
      <c r="D3" s="4" t="s">
        <v>25</v>
      </c>
      <c r="E3" s="4" t="s">
        <v>45</v>
      </c>
      <c r="F3" s="4" t="s">
        <v>56</v>
      </c>
      <c r="G3" s="4" t="s">
        <v>57</v>
      </c>
      <c r="H3" s="4" t="s">
        <v>5</v>
      </c>
      <c r="I3" s="4" t="s">
        <v>4</v>
      </c>
    </row>
    <row r="4" spans="1:15" x14ac:dyDescent="0.35">
      <c r="D4">
        <f t="shared" ref="D4:D35" si="0">MONTH(E4)</f>
        <v>1</v>
      </c>
      <c r="E4" s="1">
        <v>43833</v>
      </c>
      <c r="F4" t="s">
        <v>58</v>
      </c>
      <c r="G4" t="s">
        <v>59</v>
      </c>
      <c r="H4" s="37">
        <v>12.05</v>
      </c>
      <c r="I4" t="s">
        <v>14</v>
      </c>
      <c r="N4" s="3" t="s">
        <v>60</v>
      </c>
      <c r="O4" t="s">
        <v>61</v>
      </c>
    </row>
    <row r="5" spans="1:15" x14ac:dyDescent="0.35">
      <c r="D5">
        <f t="shared" si="0"/>
        <v>1</v>
      </c>
      <c r="E5" s="1">
        <v>43834</v>
      </c>
      <c r="F5" t="s">
        <v>62</v>
      </c>
      <c r="G5" t="s">
        <v>63</v>
      </c>
      <c r="H5" s="37">
        <v>7.5</v>
      </c>
      <c r="I5" t="s">
        <v>18</v>
      </c>
      <c r="N5" s="2" t="s">
        <v>64</v>
      </c>
      <c r="O5">
        <v>38</v>
      </c>
    </row>
    <row r="6" spans="1:15" x14ac:dyDescent="0.35">
      <c r="D6">
        <f t="shared" si="0"/>
        <v>1</v>
      </c>
      <c r="E6" s="1">
        <v>43834</v>
      </c>
      <c r="F6" t="s">
        <v>65</v>
      </c>
      <c r="G6" t="s">
        <v>59</v>
      </c>
      <c r="H6" s="37">
        <v>17.079999999999998</v>
      </c>
      <c r="I6" t="s">
        <v>66</v>
      </c>
      <c r="N6" s="2" t="s">
        <v>66</v>
      </c>
      <c r="O6">
        <v>89.48</v>
      </c>
    </row>
    <row r="7" spans="1:15" x14ac:dyDescent="0.35">
      <c r="D7">
        <f t="shared" si="0"/>
        <v>1</v>
      </c>
      <c r="E7" s="1">
        <v>43836</v>
      </c>
      <c r="F7" t="s">
        <v>67</v>
      </c>
      <c r="G7" t="s">
        <v>59</v>
      </c>
      <c r="H7" s="37">
        <v>8.83</v>
      </c>
      <c r="I7" t="s">
        <v>11</v>
      </c>
      <c r="N7" s="2" t="s">
        <v>68</v>
      </c>
      <c r="O7">
        <v>24.98</v>
      </c>
    </row>
    <row r="8" spans="1:15" x14ac:dyDescent="0.35">
      <c r="D8">
        <f t="shared" si="0"/>
        <v>1</v>
      </c>
      <c r="E8" s="1">
        <v>43837</v>
      </c>
      <c r="F8" t="s">
        <v>69</v>
      </c>
      <c r="G8" t="s">
        <v>70</v>
      </c>
      <c r="H8" s="37">
        <v>100.63</v>
      </c>
      <c r="I8" t="s">
        <v>11</v>
      </c>
      <c r="N8" s="2" t="s">
        <v>71</v>
      </c>
      <c r="O8">
        <v>23.59</v>
      </c>
    </row>
    <row r="9" spans="1:15" x14ac:dyDescent="0.35">
      <c r="D9">
        <f t="shared" si="0"/>
        <v>1</v>
      </c>
      <c r="E9" s="1">
        <v>43838</v>
      </c>
      <c r="F9" t="s">
        <v>72</v>
      </c>
      <c r="G9" t="s">
        <v>73</v>
      </c>
      <c r="H9" s="37">
        <v>1.5</v>
      </c>
      <c r="I9" t="s">
        <v>66</v>
      </c>
      <c r="N9" s="2" t="s">
        <v>74</v>
      </c>
      <c r="O9">
        <v>176.05</v>
      </c>
    </row>
    <row r="10" spans="1:15" x14ac:dyDescent="0.35">
      <c r="D10">
        <f t="shared" si="0"/>
        <v>1</v>
      </c>
      <c r="E10" s="1">
        <v>43838</v>
      </c>
      <c r="F10" t="s">
        <v>75</v>
      </c>
      <c r="G10" t="s">
        <v>76</v>
      </c>
      <c r="H10" s="37">
        <v>54</v>
      </c>
      <c r="I10" t="s">
        <v>18</v>
      </c>
    </row>
    <row r="11" spans="1:15" x14ac:dyDescent="0.35">
      <c r="D11">
        <f t="shared" si="0"/>
        <v>1</v>
      </c>
      <c r="E11" s="1">
        <v>43839</v>
      </c>
      <c r="F11" t="s">
        <v>77</v>
      </c>
      <c r="G11" t="s">
        <v>78</v>
      </c>
      <c r="H11" s="37">
        <v>29.82</v>
      </c>
      <c r="I11" t="s">
        <v>18</v>
      </c>
    </row>
    <row r="12" spans="1:15" x14ac:dyDescent="0.35">
      <c r="D12">
        <f t="shared" si="0"/>
        <v>1</v>
      </c>
      <c r="E12" s="1">
        <v>43841</v>
      </c>
      <c r="F12" t="s">
        <v>58</v>
      </c>
      <c r="G12" t="s">
        <v>59</v>
      </c>
      <c r="H12" s="37">
        <v>15.83</v>
      </c>
      <c r="I12" t="s">
        <v>14</v>
      </c>
    </row>
    <row r="13" spans="1:15" x14ac:dyDescent="0.35">
      <c r="D13">
        <f t="shared" si="0"/>
        <v>1</v>
      </c>
      <c r="E13" s="1">
        <v>43842</v>
      </c>
      <c r="F13" t="s">
        <v>79</v>
      </c>
      <c r="G13" t="s">
        <v>76</v>
      </c>
      <c r="H13" s="37">
        <v>29.95</v>
      </c>
      <c r="I13" t="s">
        <v>16</v>
      </c>
    </row>
    <row r="14" spans="1:15" x14ac:dyDescent="0.35">
      <c r="D14">
        <f t="shared" si="0"/>
        <v>1</v>
      </c>
      <c r="E14" s="1">
        <v>43842</v>
      </c>
      <c r="F14" t="s">
        <v>80</v>
      </c>
      <c r="G14" t="s">
        <v>76</v>
      </c>
      <c r="H14" s="37">
        <v>79.95</v>
      </c>
      <c r="I14" t="s">
        <v>16</v>
      </c>
    </row>
    <row r="15" spans="1:15" x14ac:dyDescent="0.35">
      <c r="D15">
        <f t="shared" si="0"/>
        <v>1</v>
      </c>
      <c r="E15" s="1">
        <v>43845</v>
      </c>
      <c r="F15" t="s">
        <v>81</v>
      </c>
      <c r="G15" t="s">
        <v>82</v>
      </c>
      <c r="H15" s="37">
        <v>106.26</v>
      </c>
      <c r="I15" t="s">
        <v>18</v>
      </c>
    </row>
    <row r="16" spans="1:15" x14ac:dyDescent="0.35">
      <c r="D16">
        <f t="shared" si="0"/>
        <v>1</v>
      </c>
      <c r="E16" s="1">
        <v>43845</v>
      </c>
      <c r="F16" t="s">
        <v>83</v>
      </c>
      <c r="G16" t="s">
        <v>84</v>
      </c>
      <c r="H16" s="37">
        <v>31.88</v>
      </c>
      <c r="I16" t="s">
        <v>16</v>
      </c>
    </row>
    <row r="17" spans="4:9" x14ac:dyDescent="0.35">
      <c r="D17">
        <f t="shared" si="0"/>
        <v>1</v>
      </c>
      <c r="E17" s="1">
        <v>43846</v>
      </c>
      <c r="F17" t="s">
        <v>85</v>
      </c>
      <c r="G17" t="s">
        <v>78</v>
      </c>
      <c r="H17" s="37">
        <v>1.41</v>
      </c>
      <c r="I17" t="s">
        <v>16</v>
      </c>
    </row>
    <row r="18" spans="4:9" x14ac:dyDescent="0.35">
      <c r="D18">
        <f t="shared" si="0"/>
        <v>1</v>
      </c>
      <c r="E18" s="1">
        <v>43850</v>
      </c>
      <c r="F18" t="s">
        <v>11</v>
      </c>
      <c r="G18" t="s">
        <v>86</v>
      </c>
      <c r="H18" s="37">
        <v>53.87</v>
      </c>
      <c r="I18" t="s">
        <v>11</v>
      </c>
    </row>
    <row r="19" spans="4:9" x14ac:dyDescent="0.35">
      <c r="D19">
        <f t="shared" si="0"/>
        <v>1</v>
      </c>
      <c r="E19" s="1">
        <v>43852</v>
      </c>
      <c r="F19" t="s">
        <v>87</v>
      </c>
      <c r="G19" t="s">
        <v>88</v>
      </c>
      <c r="H19" s="37">
        <v>7.45</v>
      </c>
      <c r="I19" t="s">
        <v>66</v>
      </c>
    </row>
    <row r="20" spans="4:9" x14ac:dyDescent="0.35">
      <c r="D20">
        <f t="shared" si="0"/>
        <v>1</v>
      </c>
      <c r="E20" s="31">
        <v>43852</v>
      </c>
      <c r="F20" t="s">
        <v>89</v>
      </c>
      <c r="G20" t="s">
        <v>90</v>
      </c>
      <c r="H20" s="37">
        <v>17.62</v>
      </c>
      <c r="I20" t="s">
        <v>66</v>
      </c>
    </row>
    <row r="21" spans="4:9" x14ac:dyDescent="0.35">
      <c r="D21">
        <f t="shared" si="0"/>
        <v>1</v>
      </c>
      <c r="E21" s="31">
        <v>43853</v>
      </c>
      <c r="F21" t="s">
        <v>91</v>
      </c>
      <c r="G21" t="s">
        <v>92</v>
      </c>
      <c r="H21" s="37">
        <v>18.809999999999999</v>
      </c>
      <c r="I21" t="s">
        <v>11</v>
      </c>
    </row>
    <row r="22" spans="4:9" x14ac:dyDescent="0.35">
      <c r="D22">
        <f t="shared" si="0"/>
        <v>1</v>
      </c>
      <c r="E22" s="31">
        <v>43856</v>
      </c>
      <c r="F22" t="s">
        <v>65</v>
      </c>
      <c r="G22" t="s">
        <v>59</v>
      </c>
      <c r="H22" s="37">
        <v>6.83</v>
      </c>
      <c r="I22" t="s">
        <v>66</v>
      </c>
    </row>
    <row r="23" spans="4:9" x14ac:dyDescent="0.35">
      <c r="D23">
        <f t="shared" si="0"/>
        <v>1</v>
      </c>
      <c r="E23" s="31">
        <v>43858</v>
      </c>
      <c r="F23" t="s">
        <v>11</v>
      </c>
      <c r="G23" t="s">
        <v>93</v>
      </c>
      <c r="H23" s="37">
        <v>86.91</v>
      </c>
      <c r="I23" t="s">
        <v>11</v>
      </c>
    </row>
    <row r="24" spans="4:9" x14ac:dyDescent="0.35">
      <c r="D24">
        <f t="shared" si="0"/>
        <v>1</v>
      </c>
      <c r="E24" s="31">
        <v>43859</v>
      </c>
      <c r="F24" t="s">
        <v>87</v>
      </c>
      <c r="G24" t="s">
        <v>88</v>
      </c>
      <c r="H24" s="37">
        <v>8.19</v>
      </c>
      <c r="I24" t="s">
        <v>66</v>
      </c>
    </row>
    <row r="25" spans="4:9" x14ac:dyDescent="0.35">
      <c r="D25">
        <f t="shared" si="0"/>
        <v>1</v>
      </c>
      <c r="E25" s="31">
        <v>43860</v>
      </c>
      <c r="F25" t="s">
        <v>94</v>
      </c>
      <c r="G25" t="s">
        <v>86</v>
      </c>
      <c r="H25" s="37">
        <v>13.02</v>
      </c>
      <c r="I25" t="s">
        <v>11</v>
      </c>
    </row>
    <row r="26" spans="4:9" x14ac:dyDescent="0.35">
      <c r="D26">
        <f t="shared" si="0"/>
        <v>1</v>
      </c>
      <c r="E26" s="31">
        <v>43861</v>
      </c>
      <c r="F26" t="s">
        <v>95</v>
      </c>
      <c r="G26" t="s">
        <v>96</v>
      </c>
      <c r="H26" s="37">
        <v>33.69</v>
      </c>
      <c r="I26" t="s">
        <v>66</v>
      </c>
    </row>
    <row r="27" spans="4:9" x14ac:dyDescent="0.35">
      <c r="D27">
        <f t="shared" si="0"/>
        <v>1</v>
      </c>
      <c r="E27" s="31">
        <v>43861</v>
      </c>
      <c r="F27" t="s">
        <v>58</v>
      </c>
      <c r="G27" t="s">
        <v>59</v>
      </c>
      <c r="H27" s="37">
        <v>22</v>
      </c>
      <c r="I27" t="s">
        <v>14</v>
      </c>
    </row>
    <row r="28" spans="4:9" x14ac:dyDescent="0.35">
      <c r="D28">
        <f t="shared" si="0"/>
        <v>2</v>
      </c>
      <c r="E28" s="1">
        <v>43862</v>
      </c>
      <c r="F28" t="s">
        <v>97</v>
      </c>
      <c r="G28" t="s">
        <v>98</v>
      </c>
      <c r="H28" s="37">
        <v>70</v>
      </c>
      <c r="I28" t="s">
        <v>64</v>
      </c>
    </row>
    <row r="29" spans="4:9" x14ac:dyDescent="0.35">
      <c r="D29">
        <f t="shared" si="0"/>
        <v>2</v>
      </c>
      <c r="E29" s="1">
        <v>43865</v>
      </c>
      <c r="F29" t="s">
        <v>99</v>
      </c>
      <c r="G29" t="s">
        <v>76</v>
      </c>
      <c r="H29" s="37">
        <v>11.98</v>
      </c>
      <c r="I29" t="s">
        <v>16</v>
      </c>
    </row>
    <row r="30" spans="4:9" x14ac:dyDescent="0.35">
      <c r="D30">
        <f t="shared" si="0"/>
        <v>2</v>
      </c>
      <c r="E30" s="1">
        <v>43865</v>
      </c>
      <c r="F30" t="s">
        <v>100</v>
      </c>
      <c r="G30" t="s">
        <v>76</v>
      </c>
      <c r="H30" s="37">
        <v>17.95</v>
      </c>
      <c r="I30" t="s">
        <v>18</v>
      </c>
    </row>
    <row r="31" spans="4:9" x14ac:dyDescent="0.35">
      <c r="D31">
        <f t="shared" si="0"/>
        <v>2</v>
      </c>
      <c r="E31" s="1">
        <v>43865</v>
      </c>
      <c r="F31" t="s">
        <v>11</v>
      </c>
      <c r="G31" t="s">
        <v>78</v>
      </c>
      <c r="H31" s="37">
        <v>46.39</v>
      </c>
      <c r="I31" t="s">
        <v>11</v>
      </c>
    </row>
    <row r="32" spans="4:9" x14ac:dyDescent="0.35">
      <c r="D32">
        <f t="shared" si="0"/>
        <v>2</v>
      </c>
      <c r="E32" s="1">
        <v>43865</v>
      </c>
      <c r="F32" t="s">
        <v>101</v>
      </c>
      <c r="G32" t="s">
        <v>102</v>
      </c>
      <c r="H32" s="37">
        <v>19.16</v>
      </c>
      <c r="I32" t="s">
        <v>18</v>
      </c>
    </row>
    <row r="33" spans="4:9" x14ac:dyDescent="0.35">
      <c r="D33">
        <f t="shared" si="0"/>
        <v>2</v>
      </c>
      <c r="E33" s="1">
        <v>43869</v>
      </c>
      <c r="F33" t="s">
        <v>103</v>
      </c>
      <c r="G33" t="s">
        <v>104</v>
      </c>
      <c r="H33" s="37">
        <v>15</v>
      </c>
      <c r="I33" t="s">
        <v>18</v>
      </c>
    </row>
    <row r="34" spans="4:9" x14ac:dyDescent="0.35">
      <c r="D34">
        <f t="shared" si="0"/>
        <v>2</v>
      </c>
      <c r="E34" s="1">
        <v>43870</v>
      </c>
      <c r="F34" t="s">
        <v>105</v>
      </c>
      <c r="G34" t="s">
        <v>106</v>
      </c>
      <c r="H34" s="37">
        <v>18</v>
      </c>
      <c r="I34" t="s">
        <v>18</v>
      </c>
    </row>
    <row r="35" spans="4:9" x14ac:dyDescent="0.35">
      <c r="D35">
        <f t="shared" si="0"/>
        <v>2</v>
      </c>
      <c r="E35" s="1">
        <v>43870</v>
      </c>
      <c r="F35" t="s">
        <v>77</v>
      </c>
      <c r="G35" t="s">
        <v>107</v>
      </c>
      <c r="H35" s="37">
        <v>15.29</v>
      </c>
      <c r="I35" t="s">
        <v>16</v>
      </c>
    </row>
    <row r="36" spans="4:9" x14ac:dyDescent="0.35">
      <c r="D36">
        <f t="shared" ref="D36:D67" si="1">MONTH(E36)</f>
        <v>2</v>
      </c>
      <c r="E36" s="1">
        <v>43872</v>
      </c>
      <c r="F36" t="s">
        <v>11</v>
      </c>
      <c r="G36" t="s">
        <v>78</v>
      </c>
      <c r="H36" s="37">
        <v>70.03</v>
      </c>
      <c r="I36" t="s">
        <v>11</v>
      </c>
    </row>
    <row r="37" spans="4:9" x14ac:dyDescent="0.35">
      <c r="D37">
        <f t="shared" si="1"/>
        <v>2</v>
      </c>
      <c r="E37" s="1">
        <v>43873</v>
      </c>
      <c r="F37" t="s">
        <v>108</v>
      </c>
      <c r="G37" t="s">
        <v>109</v>
      </c>
      <c r="H37" s="37">
        <v>73</v>
      </c>
      <c r="I37" t="s">
        <v>64</v>
      </c>
    </row>
    <row r="38" spans="4:9" x14ac:dyDescent="0.35">
      <c r="D38">
        <f t="shared" si="1"/>
        <v>2</v>
      </c>
      <c r="E38" s="1">
        <v>43874</v>
      </c>
      <c r="F38" t="s">
        <v>110</v>
      </c>
      <c r="G38" t="s">
        <v>111</v>
      </c>
      <c r="H38" s="37">
        <v>21.39</v>
      </c>
      <c r="I38" t="s">
        <v>16</v>
      </c>
    </row>
    <row r="39" spans="4:9" x14ac:dyDescent="0.35">
      <c r="D39">
        <f t="shared" si="1"/>
        <v>2</v>
      </c>
      <c r="E39" s="1">
        <v>43875</v>
      </c>
      <c r="F39" t="s">
        <v>112</v>
      </c>
      <c r="G39" t="s">
        <v>113</v>
      </c>
      <c r="H39" s="37">
        <v>24.24</v>
      </c>
      <c r="I39" t="s">
        <v>66</v>
      </c>
    </row>
    <row r="40" spans="4:9" x14ac:dyDescent="0.35">
      <c r="D40">
        <f t="shared" si="1"/>
        <v>2</v>
      </c>
      <c r="E40" s="1">
        <v>43876</v>
      </c>
      <c r="F40" t="s">
        <v>114</v>
      </c>
      <c r="G40" t="s">
        <v>115</v>
      </c>
      <c r="H40" s="37">
        <v>60</v>
      </c>
      <c r="I40" t="s">
        <v>18</v>
      </c>
    </row>
    <row r="41" spans="4:9" x14ac:dyDescent="0.35">
      <c r="D41">
        <f t="shared" si="1"/>
        <v>2</v>
      </c>
      <c r="E41" s="1">
        <v>43878</v>
      </c>
      <c r="F41" t="s">
        <v>14</v>
      </c>
      <c r="G41" t="s">
        <v>59</v>
      </c>
      <c r="H41" s="37">
        <v>17.38</v>
      </c>
      <c r="I41" t="s">
        <v>14</v>
      </c>
    </row>
    <row r="42" spans="4:9" x14ac:dyDescent="0.35">
      <c r="D42">
        <f t="shared" si="1"/>
        <v>2</v>
      </c>
      <c r="E42" s="1">
        <v>43878</v>
      </c>
      <c r="F42" t="s">
        <v>11</v>
      </c>
      <c r="G42" t="s">
        <v>86</v>
      </c>
      <c r="H42" s="37">
        <v>19.54</v>
      </c>
      <c r="I42" t="s">
        <v>11</v>
      </c>
    </row>
    <row r="43" spans="4:9" x14ac:dyDescent="0.35">
      <c r="D43">
        <f t="shared" si="1"/>
        <v>2</v>
      </c>
      <c r="E43" s="1">
        <v>43881</v>
      </c>
      <c r="F43" t="s">
        <v>11</v>
      </c>
      <c r="G43" t="s">
        <v>78</v>
      </c>
      <c r="H43" s="37">
        <v>24.78</v>
      </c>
      <c r="I43" t="s">
        <v>11</v>
      </c>
    </row>
    <row r="44" spans="4:9" x14ac:dyDescent="0.35">
      <c r="D44">
        <f t="shared" si="1"/>
        <v>2</v>
      </c>
      <c r="E44" s="31">
        <v>43883</v>
      </c>
      <c r="F44" t="s">
        <v>14</v>
      </c>
      <c r="G44" t="s">
        <v>59</v>
      </c>
      <c r="H44" s="37">
        <v>20.100000000000001</v>
      </c>
      <c r="I44" t="s">
        <v>14</v>
      </c>
    </row>
    <row r="45" spans="4:9" x14ac:dyDescent="0.35">
      <c r="D45">
        <f t="shared" si="1"/>
        <v>2</v>
      </c>
      <c r="E45" s="31">
        <v>43883</v>
      </c>
      <c r="F45" t="s">
        <v>116</v>
      </c>
      <c r="G45" t="s">
        <v>117</v>
      </c>
      <c r="H45" s="37">
        <v>15.15</v>
      </c>
      <c r="I45" t="s">
        <v>66</v>
      </c>
    </row>
    <row r="46" spans="4:9" x14ac:dyDescent="0.35">
      <c r="D46">
        <f t="shared" si="1"/>
        <v>2</v>
      </c>
      <c r="E46" s="31">
        <v>43884</v>
      </c>
      <c r="F46" t="s">
        <v>118</v>
      </c>
      <c r="G46" t="s">
        <v>119</v>
      </c>
      <c r="H46" s="37">
        <v>13.28</v>
      </c>
      <c r="I46" t="s">
        <v>66</v>
      </c>
    </row>
    <row r="47" spans="4:9" x14ac:dyDescent="0.35">
      <c r="D47">
        <f t="shared" si="1"/>
        <v>2</v>
      </c>
      <c r="E47" s="31">
        <v>43884</v>
      </c>
      <c r="F47" t="s">
        <v>120</v>
      </c>
      <c r="G47" t="s">
        <v>121</v>
      </c>
      <c r="H47" s="37">
        <v>25</v>
      </c>
      <c r="I47" t="s">
        <v>18</v>
      </c>
    </row>
    <row r="48" spans="4:9" x14ac:dyDescent="0.35">
      <c r="D48">
        <f t="shared" si="1"/>
        <v>2</v>
      </c>
      <c r="E48" s="31">
        <v>43886</v>
      </c>
      <c r="F48" t="s">
        <v>11</v>
      </c>
      <c r="G48" t="s">
        <v>78</v>
      </c>
      <c r="H48" s="37">
        <v>59.19</v>
      </c>
      <c r="I48" t="s">
        <v>11</v>
      </c>
    </row>
    <row r="49" spans="4:9" x14ac:dyDescent="0.35">
      <c r="D49">
        <f t="shared" si="1"/>
        <v>3</v>
      </c>
      <c r="E49" s="1">
        <v>43893</v>
      </c>
      <c r="F49" t="s">
        <v>11</v>
      </c>
      <c r="G49" t="s">
        <v>70</v>
      </c>
      <c r="H49" s="37">
        <v>53.37</v>
      </c>
      <c r="I49" t="s">
        <v>11</v>
      </c>
    </row>
    <row r="50" spans="4:9" x14ac:dyDescent="0.35">
      <c r="D50">
        <f t="shared" si="1"/>
        <v>3</v>
      </c>
      <c r="E50" s="1">
        <v>43896</v>
      </c>
      <c r="F50" t="s">
        <v>122</v>
      </c>
      <c r="G50" t="s">
        <v>123</v>
      </c>
      <c r="H50" s="37">
        <v>9.8000000000000007</v>
      </c>
      <c r="I50" t="s">
        <v>66</v>
      </c>
    </row>
    <row r="51" spans="4:9" x14ac:dyDescent="0.35">
      <c r="D51">
        <f t="shared" si="1"/>
        <v>3</v>
      </c>
      <c r="E51" s="1">
        <v>43896</v>
      </c>
      <c r="F51" t="s">
        <v>124</v>
      </c>
      <c r="G51" t="s">
        <v>125</v>
      </c>
      <c r="H51" s="37">
        <v>29.9</v>
      </c>
      <c r="I51" t="s">
        <v>66</v>
      </c>
    </row>
    <row r="52" spans="4:9" x14ac:dyDescent="0.35">
      <c r="D52">
        <f t="shared" si="1"/>
        <v>3</v>
      </c>
      <c r="E52" s="1">
        <v>43897</v>
      </c>
      <c r="F52" t="s">
        <v>14</v>
      </c>
      <c r="G52" t="s">
        <v>59</v>
      </c>
      <c r="H52" s="37">
        <v>14.8</v>
      </c>
      <c r="I52" t="s">
        <v>14</v>
      </c>
    </row>
    <row r="53" spans="4:9" x14ac:dyDescent="0.35">
      <c r="D53">
        <f t="shared" si="1"/>
        <v>3</v>
      </c>
      <c r="E53" s="1">
        <v>43898</v>
      </c>
      <c r="F53" t="s">
        <v>126</v>
      </c>
      <c r="G53" t="s">
        <v>59</v>
      </c>
      <c r="H53" s="37">
        <v>5.64</v>
      </c>
      <c r="I53" t="s">
        <v>11</v>
      </c>
    </row>
    <row r="54" spans="4:9" x14ac:dyDescent="0.35">
      <c r="D54">
        <f t="shared" si="1"/>
        <v>3</v>
      </c>
      <c r="E54" s="1">
        <v>43901</v>
      </c>
      <c r="F54" t="s">
        <v>127</v>
      </c>
      <c r="G54" t="s">
        <v>128</v>
      </c>
      <c r="H54" s="37">
        <v>16.829999999999998</v>
      </c>
      <c r="I54" t="s">
        <v>66</v>
      </c>
    </row>
    <row r="55" spans="4:9" x14ac:dyDescent="0.35">
      <c r="D55">
        <f t="shared" si="1"/>
        <v>3</v>
      </c>
      <c r="E55" s="1">
        <v>43901</v>
      </c>
      <c r="F55" t="s">
        <v>129</v>
      </c>
      <c r="G55" t="s">
        <v>78</v>
      </c>
      <c r="H55" s="37">
        <v>30</v>
      </c>
      <c r="I55" t="s">
        <v>16</v>
      </c>
    </row>
    <row r="56" spans="4:9" x14ac:dyDescent="0.35">
      <c r="D56">
        <f t="shared" si="1"/>
        <v>3</v>
      </c>
      <c r="E56" s="1">
        <v>43902</v>
      </c>
      <c r="F56" t="s">
        <v>130</v>
      </c>
      <c r="G56" t="s">
        <v>130</v>
      </c>
      <c r="H56" s="37">
        <v>21.67</v>
      </c>
      <c r="I56" t="s">
        <v>66</v>
      </c>
    </row>
    <row r="57" spans="4:9" x14ac:dyDescent="0.35">
      <c r="D57">
        <f t="shared" si="1"/>
        <v>3</v>
      </c>
      <c r="E57" s="1">
        <v>43902</v>
      </c>
      <c r="F57" t="s">
        <v>14</v>
      </c>
      <c r="G57" t="s">
        <v>59</v>
      </c>
      <c r="H57" s="37">
        <v>18</v>
      </c>
      <c r="I57" t="s">
        <v>14</v>
      </c>
    </row>
    <row r="58" spans="4:9" x14ac:dyDescent="0.35">
      <c r="D58">
        <f t="shared" si="1"/>
        <v>3</v>
      </c>
      <c r="E58" s="1">
        <v>43903</v>
      </c>
      <c r="F58" t="s">
        <v>131</v>
      </c>
      <c r="G58" t="s">
        <v>132</v>
      </c>
      <c r="H58" s="37">
        <v>9.6300000000000008</v>
      </c>
      <c r="I58" t="s">
        <v>64</v>
      </c>
    </row>
    <row r="59" spans="4:9" x14ac:dyDescent="0.35">
      <c r="D59">
        <f t="shared" si="1"/>
        <v>3</v>
      </c>
      <c r="E59" s="1">
        <v>43903</v>
      </c>
      <c r="F59" t="s">
        <v>11</v>
      </c>
      <c r="G59" t="s">
        <v>133</v>
      </c>
      <c r="H59" s="37">
        <v>73.94</v>
      </c>
      <c r="I59" t="s">
        <v>11</v>
      </c>
    </row>
    <row r="60" spans="4:9" x14ac:dyDescent="0.35">
      <c r="D60">
        <f t="shared" si="1"/>
        <v>3</v>
      </c>
      <c r="E60" s="1">
        <v>43904</v>
      </c>
      <c r="F60" t="s">
        <v>134</v>
      </c>
      <c r="G60" t="s">
        <v>135</v>
      </c>
      <c r="H60" s="37">
        <v>4.5</v>
      </c>
      <c r="I60" t="s">
        <v>66</v>
      </c>
    </row>
    <row r="61" spans="4:9" x14ac:dyDescent="0.35">
      <c r="D61">
        <f t="shared" si="1"/>
        <v>3</v>
      </c>
      <c r="E61" s="1">
        <v>43907</v>
      </c>
      <c r="F61" t="s">
        <v>11</v>
      </c>
      <c r="G61" t="s">
        <v>78</v>
      </c>
      <c r="H61" s="37">
        <v>60.73</v>
      </c>
      <c r="I61" t="s">
        <v>11</v>
      </c>
    </row>
    <row r="62" spans="4:9" x14ac:dyDescent="0.35">
      <c r="D62">
        <f t="shared" si="1"/>
        <v>3</v>
      </c>
      <c r="E62" s="1">
        <v>43907</v>
      </c>
      <c r="F62" t="s">
        <v>136</v>
      </c>
      <c r="G62" t="s">
        <v>137</v>
      </c>
      <c r="H62" s="37">
        <v>4</v>
      </c>
      <c r="I62" t="s">
        <v>64</v>
      </c>
    </row>
    <row r="63" spans="4:9" x14ac:dyDescent="0.35">
      <c r="D63">
        <f t="shared" si="1"/>
        <v>3</v>
      </c>
      <c r="E63" s="1">
        <v>43910</v>
      </c>
      <c r="F63" t="s">
        <v>105</v>
      </c>
      <c r="G63" t="s">
        <v>106</v>
      </c>
      <c r="H63" s="37">
        <v>17</v>
      </c>
      <c r="I63" t="s">
        <v>18</v>
      </c>
    </row>
    <row r="64" spans="4:9" x14ac:dyDescent="0.35">
      <c r="D64">
        <f t="shared" si="1"/>
        <v>3</v>
      </c>
      <c r="E64" s="1">
        <v>43910</v>
      </c>
      <c r="F64" t="s">
        <v>138</v>
      </c>
      <c r="G64" t="s">
        <v>139</v>
      </c>
      <c r="H64" s="37">
        <v>15</v>
      </c>
      <c r="I64" t="s">
        <v>66</v>
      </c>
    </row>
    <row r="65" spans="4:9" x14ac:dyDescent="0.35">
      <c r="D65">
        <f t="shared" si="1"/>
        <v>3</v>
      </c>
      <c r="E65" s="1">
        <v>43914</v>
      </c>
      <c r="F65" t="s">
        <v>140</v>
      </c>
      <c r="G65" t="s">
        <v>141</v>
      </c>
      <c r="H65" s="37">
        <v>30</v>
      </c>
      <c r="I65" t="s">
        <v>16</v>
      </c>
    </row>
    <row r="66" spans="4:9" x14ac:dyDescent="0.35">
      <c r="D66">
        <f t="shared" si="1"/>
        <v>3</v>
      </c>
      <c r="E66" s="1">
        <v>43914</v>
      </c>
      <c r="F66" t="s">
        <v>142</v>
      </c>
      <c r="G66" t="s">
        <v>141</v>
      </c>
      <c r="H66" s="37">
        <v>8</v>
      </c>
      <c r="I66" t="s">
        <v>18</v>
      </c>
    </row>
    <row r="67" spans="4:9" x14ac:dyDescent="0.35">
      <c r="D67">
        <f t="shared" si="1"/>
        <v>4</v>
      </c>
      <c r="E67" s="45">
        <v>43932</v>
      </c>
      <c r="F67" t="s">
        <v>143</v>
      </c>
      <c r="G67" t="s">
        <v>78</v>
      </c>
      <c r="H67" s="46">
        <v>13.23</v>
      </c>
      <c r="I67" t="s">
        <v>11</v>
      </c>
    </row>
    <row r="68" spans="4:9" x14ac:dyDescent="0.35">
      <c r="D68">
        <f t="shared" ref="D68:D99" si="2">MONTH(E68)</f>
        <v>4</v>
      </c>
      <c r="E68" s="45">
        <v>43939</v>
      </c>
      <c r="F68" t="s">
        <v>14</v>
      </c>
      <c r="G68" t="s">
        <v>144</v>
      </c>
      <c r="H68" s="46">
        <v>15.6</v>
      </c>
      <c r="I68" t="s">
        <v>14</v>
      </c>
    </row>
    <row r="69" spans="4:9" x14ac:dyDescent="0.35">
      <c r="D69">
        <f t="shared" si="2"/>
        <v>4</v>
      </c>
      <c r="E69" s="45">
        <v>43947</v>
      </c>
      <c r="F69" t="s">
        <v>145</v>
      </c>
      <c r="G69" t="s">
        <v>133</v>
      </c>
      <c r="H69" s="46">
        <v>27.02</v>
      </c>
      <c r="I69" t="s">
        <v>11</v>
      </c>
    </row>
    <row r="70" spans="4:9" x14ac:dyDescent="0.35">
      <c r="D70">
        <f t="shared" si="2"/>
        <v>4</v>
      </c>
      <c r="E70" s="45">
        <v>43947</v>
      </c>
      <c r="F70" t="s">
        <v>146</v>
      </c>
      <c r="G70" t="s">
        <v>76</v>
      </c>
      <c r="H70" s="46">
        <v>15</v>
      </c>
      <c r="I70" t="s">
        <v>16</v>
      </c>
    </row>
    <row r="71" spans="4:9" x14ac:dyDescent="0.35">
      <c r="D71">
        <f t="shared" si="2"/>
        <v>4</v>
      </c>
      <c r="E71" s="45">
        <v>43948</v>
      </c>
      <c r="F71" t="s">
        <v>147</v>
      </c>
      <c r="G71" t="s">
        <v>59</v>
      </c>
      <c r="H71" s="46">
        <v>7.69</v>
      </c>
      <c r="I71" t="s">
        <v>66</v>
      </c>
    </row>
    <row r="72" spans="4:9" x14ac:dyDescent="0.35">
      <c r="D72">
        <f t="shared" si="2"/>
        <v>4</v>
      </c>
      <c r="E72" s="45">
        <v>43950</v>
      </c>
      <c r="F72" t="s">
        <v>148</v>
      </c>
      <c r="G72" t="s">
        <v>149</v>
      </c>
      <c r="H72" s="46">
        <v>22</v>
      </c>
      <c r="I72" t="s">
        <v>16</v>
      </c>
    </row>
    <row r="73" spans="4:9" x14ac:dyDescent="0.35">
      <c r="E73" s="43"/>
    </row>
    <row r="79" spans="4:9" x14ac:dyDescent="0.35">
      <c r="E79" s="47"/>
    </row>
    <row r="80" spans="4:9" x14ac:dyDescent="0.35">
      <c r="E80" s="47"/>
    </row>
    <row r="81" spans="5:5" x14ac:dyDescent="0.35">
      <c r="E81" s="47"/>
    </row>
    <row r="82" spans="5:5" x14ac:dyDescent="0.35">
      <c r="E82" s="47"/>
    </row>
    <row r="83" spans="5:5" x14ac:dyDescent="0.35">
      <c r="E83" s="47"/>
    </row>
    <row r="84" spans="5:5" x14ac:dyDescent="0.35">
      <c r="E84" s="47"/>
    </row>
    <row r="85" spans="5:5" x14ac:dyDescent="0.35">
      <c r="E85" s="47"/>
    </row>
    <row r="86" spans="5:5" x14ac:dyDescent="0.35">
      <c r="E86" s="47"/>
    </row>
    <row r="87" spans="5:5" x14ac:dyDescent="0.35">
      <c r="E87" s="47"/>
    </row>
    <row r="88" spans="5:5" x14ac:dyDescent="0.35">
      <c r="E88" s="47"/>
    </row>
    <row r="89" spans="5:5" x14ac:dyDescent="0.35">
      <c r="E89" s="47"/>
    </row>
    <row r="90" spans="5:5" x14ac:dyDescent="0.35">
      <c r="E90" s="47"/>
    </row>
  </sheetData>
  <autoFilter ref="D3:I27">
    <sortState ref="D4:I14">
      <sortCondition ref="E3:E14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</vt:lpstr>
      <vt:lpstr>Monthly</vt:lpstr>
      <vt:lpstr>Data 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Flynn</dc:creator>
  <cp:lastModifiedBy>Ryan Flynn</cp:lastModifiedBy>
  <dcterms:created xsi:type="dcterms:W3CDTF">2020-04-30T06:43:15Z</dcterms:created>
  <dcterms:modified xsi:type="dcterms:W3CDTF">2020-05-03T06:44:19Z</dcterms:modified>
</cp:coreProperties>
</file>